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46" windowWidth="15135" windowHeight="9540" activeTab="0"/>
  </bookViews>
  <sheets>
    <sheet name="Plan7" sheetId="1" r:id="rId1"/>
    <sheet name="Plan1" sheetId="2" r:id="rId2"/>
  </sheets>
  <definedNames/>
  <calcPr fullCalcOnLoad="1"/>
</workbook>
</file>

<file path=xl/sharedStrings.xml><?xml version="1.0" encoding="utf-8"?>
<sst xmlns="http://schemas.openxmlformats.org/spreadsheetml/2006/main" count="111" uniqueCount="81">
  <si>
    <t>TOTAL</t>
  </si>
  <si>
    <t>2. CUSTOS DE PRODUÇÃO:</t>
  </si>
  <si>
    <t xml:space="preserve">     2.1. CUSTO OPERACIONAL EFETIVO - COE:</t>
  </si>
  <si>
    <t>Energia</t>
  </si>
  <si>
    <t>Concentrados</t>
  </si>
  <si>
    <t>Minerais</t>
  </si>
  <si>
    <t>Medicamentos</t>
  </si>
  <si>
    <t>Impostos e taxas</t>
  </si>
  <si>
    <t>TOTAL DO C.O.E</t>
  </si>
  <si>
    <t xml:space="preserve">     2.2. CUSTO OPERACIONAL TOTAL - COT</t>
  </si>
  <si>
    <t>Custo operacional efetivo</t>
  </si>
  <si>
    <t>Mão-de-obra familiar</t>
  </si>
  <si>
    <t>CUSTO TOTAL - C.T</t>
  </si>
  <si>
    <t>Litros/dia</t>
  </si>
  <si>
    <t>Preço médio (R$)</t>
  </si>
  <si>
    <t>1. RECEITA BRUTA - RB:</t>
  </si>
  <si>
    <t>Mão-de-obra contratada</t>
  </si>
  <si>
    <t>Volumoso/manutenção de pastagem</t>
  </si>
  <si>
    <t>Aluguel de pasto</t>
  </si>
  <si>
    <t>Assistencia técnica</t>
  </si>
  <si>
    <t>Depreciação  - benfeitorias/máquinas</t>
  </si>
  <si>
    <t>Custo operacional total</t>
  </si>
  <si>
    <t>Maiada</t>
  </si>
  <si>
    <t>Sítio N.S. Aparecida</t>
  </si>
  <si>
    <t>Barreiro</t>
  </si>
  <si>
    <t>Morro Alto</t>
  </si>
  <si>
    <t>Faz. Carvalh</t>
  </si>
  <si>
    <t>Barreiro Boa Vista</t>
  </si>
  <si>
    <t>Serra Negra (Samuel)</t>
  </si>
  <si>
    <t>Boa Vista 2</t>
  </si>
  <si>
    <t>Bom Jardim 1</t>
  </si>
  <si>
    <t>Bom Jardim 2</t>
  </si>
  <si>
    <t>Bom Jardim 3</t>
  </si>
  <si>
    <t>Bom Jardim 4</t>
  </si>
  <si>
    <t>Areia</t>
  </si>
  <si>
    <t>Bom Jardim 5</t>
  </si>
  <si>
    <t xml:space="preserve">Brinco </t>
  </si>
  <si>
    <t>2.3. CUSTO TOTAL</t>
  </si>
  <si>
    <t>Materiais ordenha/manutenção de benfeitorias/reparos de máquinas</t>
  </si>
  <si>
    <t>Estoque de capital em (benfeitorias + máquinas + animais)</t>
  </si>
  <si>
    <t>Estoque do capital em (benfeitorias + máquinas + animais + terra)</t>
  </si>
  <si>
    <t>Terra (área)</t>
  </si>
  <si>
    <t>Estoque de capital em terra</t>
  </si>
  <si>
    <t>Unidade</t>
  </si>
  <si>
    <t>R$</t>
  </si>
  <si>
    <t>litros</t>
  </si>
  <si>
    <t>Hectares</t>
  </si>
  <si>
    <t xml:space="preserve">Número total de vacas </t>
  </si>
  <si>
    <t xml:space="preserve">Vacas em lactação </t>
  </si>
  <si>
    <t xml:space="preserve">% Vacas em lactação </t>
  </si>
  <si>
    <t xml:space="preserve">Produção total de leite </t>
  </si>
  <si>
    <t>Cab.</t>
  </si>
  <si>
    <t>%</t>
  </si>
  <si>
    <t>dias</t>
  </si>
  <si>
    <t xml:space="preserve">Produtividade </t>
  </si>
  <si>
    <t>há</t>
  </si>
  <si>
    <t>l/ano</t>
  </si>
  <si>
    <t>Duração da lactação</t>
  </si>
  <si>
    <t>Produção diária</t>
  </si>
  <si>
    <t>Área da propriedade</t>
  </si>
  <si>
    <t>Quantidade vacas por hectare</t>
  </si>
  <si>
    <t>Produtividade  litros de leite por hectare/ano</t>
  </si>
  <si>
    <t>DESEMPENHO PRODUTIVO</t>
  </si>
  <si>
    <t xml:space="preserve">MediaTotal </t>
  </si>
  <si>
    <t>Resultado líquido (CT - Receita Bruta)</t>
  </si>
  <si>
    <t>Resultado Bruto (COE - Receita Bruta</t>
  </si>
  <si>
    <t>Planilha base para o artigo</t>
  </si>
  <si>
    <t>Resultado líquido (CÓT - Receita Bruta)</t>
  </si>
  <si>
    <t>Rentabilidade (Receita bruta *100/Resultado líquido)</t>
  </si>
  <si>
    <t>Rentabilidade (Estoque de capital com terra/lucro líquido))</t>
  </si>
  <si>
    <t>CUSTO OPERACIONAL TOTAL - COT</t>
  </si>
  <si>
    <t>Lucro Bruto*100/ Receita Bruta</t>
  </si>
  <si>
    <t>l/dia/vaca</t>
  </si>
  <si>
    <t xml:space="preserve"> </t>
  </si>
  <si>
    <t>RENTABILIDADE</t>
  </si>
  <si>
    <t>Remuneração capital investido *6%</t>
  </si>
  <si>
    <t>Leite</t>
  </si>
  <si>
    <t>Venda de animais</t>
  </si>
  <si>
    <t>Rentablidade (Estoque de capital sem terra/lucro liquido)</t>
  </si>
  <si>
    <t>Taxa retorno do capital investido +6% (incluindo o valor da terra</t>
  </si>
  <si>
    <t>Terra Bruta= R$ 4000/há Valores de 2009/2010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</si>
</sst>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1"/>
      <name val="Times New Roman"/>
      <family val="1"/>
    </font>
    <font>
      <b/>
      <u val="single"/>
      <sz val="8"/>
      <color indexed="8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u val="single"/>
      <sz val="11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b/>
      <u val="single"/>
      <sz val="8"/>
      <color theme="1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</cellStyleXfs>
  <cellXfs count="144">
    <xf numFmtId="0" fontId="0" fillId="0" borderId="0" xfId="0" applyFont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48" fillId="0" borderId="0" xfId="0" applyFont="1" applyAlignment="1">
      <alignment/>
    </xf>
    <xf numFmtId="0" fontId="5" fillId="0" borderId="0" xfId="0" applyFont="1" applyAlignment="1">
      <alignment/>
    </xf>
    <xf numFmtId="0" fontId="48" fillId="0" borderId="0" xfId="0" applyFont="1" applyFill="1" applyBorder="1" applyAlignment="1" applyProtection="1">
      <alignment horizontal="left"/>
      <protection hidden="1"/>
    </xf>
    <xf numFmtId="2" fontId="48" fillId="0" borderId="0" xfId="0" applyNumberFormat="1" applyFont="1" applyAlignment="1">
      <alignment/>
    </xf>
    <xf numFmtId="2" fontId="5" fillId="0" borderId="0" xfId="94" applyNumberFormat="1" applyFont="1" applyFill="1" applyBorder="1" applyAlignment="1" applyProtection="1">
      <alignment/>
      <protection hidden="1"/>
    </xf>
    <xf numFmtId="2" fontId="5" fillId="33" borderId="0" xfId="82" applyNumberFormat="1" applyFont="1" applyFill="1">
      <alignment/>
      <protection/>
    </xf>
    <xf numFmtId="2" fontId="5" fillId="33" borderId="0" xfId="84" applyNumberFormat="1" applyFont="1" applyFill="1">
      <alignment/>
      <protection/>
    </xf>
    <xf numFmtId="2" fontId="5" fillId="0" borderId="0" xfId="91" applyNumberFormat="1" applyFont="1" applyFill="1" applyBorder="1" applyAlignment="1" applyProtection="1">
      <alignment/>
      <protection hidden="1"/>
    </xf>
    <xf numFmtId="2" fontId="5" fillId="0" borderId="0" xfId="58" applyNumberFormat="1" applyFont="1">
      <alignment/>
      <protection/>
    </xf>
    <xf numFmtId="2" fontId="5" fillId="0" borderId="0" xfId="52" applyNumberFormat="1" applyFont="1">
      <alignment/>
      <protection/>
    </xf>
    <xf numFmtId="2" fontId="5" fillId="0" borderId="0" xfId="54" applyNumberFormat="1" applyFont="1">
      <alignment/>
      <protection/>
    </xf>
    <xf numFmtId="2" fontId="5" fillId="0" borderId="0" xfId="66" applyNumberFormat="1" applyFont="1">
      <alignment/>
      <protection/>
    </xf>
    <xf numFmtId="2" fontId="5" fillId="0" borderId="0" xfId="68" applyNumberFormat="1" applyFont="1">
      <alignment/>
      <protection/>
    </xf>
    <xf numFmtId="2" fontId="49" fillId="0" borderId="0" xfId="0" applyNumberFormat="1" applyFont="1" applyAlignment="1">
      <alignment/>
    </xf>
    <xf numFmtId="2" fontId="5" fillId="33" borderId="0" xfId="62" applyNumberFormat="1" applyFont="1" applyFill="1">
      <alignment/>
      <protection/>
    </xf>
    <xf numFmtId="2" fontId="5" fillId="0" borderId="0" xfId="64" applyNumberFormat="1" applyFont="1">
      <alignment/>
      <protection/>
    </xf>
    <xf numFmtId="0" fontId="6" fillId="0" borderId="0" xfId="0" applyFont="1" applyFill="1" applyBorder="1" applyAlignment="1" applyProtection="1">
      <alignment/>
      <protection hidden="1"/>
    </xf>
    <xf numFmtId="0" fontId="7" fillId="0" borderId="0" xfId="0" applyFont="1" applyFill="1" applyBorder="1" applyAlignment="1" applyProtection="1">
      <alignment/>
      <protection hidden="1"/>
    </xf>
    <xf numFmtId="2" fontId="48" fillId="33" borderId="0" xfId="0" applyNumberFormat="1" applyFont="1" applyFill="1" applyAlignment="1">
      <alignment horizontal="left"/>
    </xf>
    <xf numFmtId="2" fontId="48" fillId="0" borderId="0" xfId="0" applyNumberFormat="1" applyFont="1" applyAlignment="1">
      <alignment/>
    </xf>
    <xf numFmtId="0" fontId="48" fillId="0" borderId="0" xfId="0" applyFont="1" applyAlignment="1">
      <alignment/>
    </xf>
    <xf numFmtId="0" fontId="50" fillId="0" borderId="0" xfId="0" applyFont="1" applyAlignment="1">
      <alignment/>
    </xf>
    <xf numFmtId="0" fontId="48" fillId="33" borderId="0" xfId="0" applyFont="1" applyFill="1" applyAlignment="1">
      <alignment/>
    </xf>
    <xf numFmtId="0" fontId="48" fillId="0" borderId="0" xfId="0" applyFont="1" applyAlignment="1">
      <alignment/>
    </xf>
    <xf numFmtId="0" fontId="50" fillId="0" borderId="0" xfId="0" applyFont="1" applyAlignment="1">
      <alignment/>
    </xf>
    <xf numFmtId="2" fontId="48" fillId="33" borderId="0" xfId="0" applyNumberFormat="1" applyFont="1" applyFill="1" applyAlignment="1">
      <alignment/>
    </xf>
    <xf numFmtId="2" fontId="49" fillId="33" borderId="0" xfId="0" applyNumberFormat="1" applyFont="1" applyFill="1" applyAlignment="1">
      <alignment/>
    </xf>
    <xf numFmtId="2" fontId="5" fillId="33" borderId="0" xfId="71" applyNumberFormat="1" applyFont="1" applyFill="1">
      <alignment/>
      <protection/>
    </xf>
    <xf numFmtId="0" fontId="6" fillId="0" borderId="10" xfId="0" applyFont="1" applyFill="1" applyBorder="1" applyAlignment="1" applyProtection="1">
      <alignment/>
      <protection hidden="1"/>
    </xf>
    <xf numFmtId="0" fontId="7" fillId="0" borderId="10" xfId="0" applyFont="1" applyFill="1" applyBorder="1" applyAlignment="1" applyProtection="1">
      <alignment/>
      <protection hidden="1"/>
    </xf>
    <xf numFmtId="0" fontId="51" fillId="0" borderId="0" xfId="0" applyFont="1" applyAlignment="1">
      <alignment/>
    </xf>
    <xf numFmtId="2" fontId="5" fillId="33" borderId="0" xfId="93" applyNumberFormat="1" applyFont="1" applyFill="1" applyBorder="1" applyAlignment="1" applyProtection="1">
      <alignment/>
      <protection hidden="1"/>
    </xf>
    <xf numFmtId="2" fontId="5" fillId="33" borderId="0" xfId="73" applyNumberFormat="1" applyFont="1" applyFill="1">
      <alignment/>
      <protection/>
    </xf>
    <xf numFmtId="2" fontId="5" fillId="33" borderId="0" xfId="75" applyNumberFormat="1" applyFont="1" applyFill="1">
      <alignment/>
      <protection/>
    </xf>
    <xf numFmtId="2" fontId="5" fillId="33" borderId="0" xfId="77" applyNumberFormat="1" applyFont="1" applyFill="1">
      <alignment/>
      <protection/>
    </xf>
    <xf numFmtId="2" fontId="8" fillId="33" borderId="0" xfId="79" applyNumberFormat="1" applyFont="1" applyFill="1">
      <alignment/>
      <protection/>
    </xf>
    <xf numFmtId="0" fontId="48" fillId="0" borderId="10" xfId="0" applyFont="1" applyFill="1" applyBorder="1" applyAlignment="1" applyProtection="1">
      <alignment horizontal="left"/>
      <protection hidden="1"/>
    </xf>
    <xf numFmtId="0" fontId="7" fillId="0" borderId="11" xfId="0" applyFont="1" applyBorder="1" applyAlignment="1" applyProtection="1">
      <alignment horizontal="center"/>
      <protection hidden="1"/>
    </xf>
    <xf numFmtId="0" fontId="49" fillId="33" borderId="0" xfId="0" applyFont="1" applyFill="1" applyAlignment="1">
      <alignment/>
    </xf>
    <xf numFmtId="2" fontId="13" fillId="33" borderId="0" xfId="89" applyNumberFormat="1" applyFont="1" applyFill="1" applyBorder="1" applyAlignment="1" applyProtection="1">
      <alignment horizontal="right"/>
      <protection/>
    </xf>
    <xf numFmtId="0" fontId="48" fillId="34" borderId="0" xfId="0" applyFont="1" applyFill="1" applyAlignment="1">
      <alignment/>
    </xf>
    <xf numFmtId="0" fontId="48" fillId="0" borderId="0" xfId="0" applyFont="1" applyFill="1" applyAlignment="1">
      <alignment/>
    </xf>
    <xf numFmtId="0" fontId="6" fillId="0" borderId="0" xfId="0" applyFont="1" applyFill="1" applyBorder="1" applyAlignment="1" applyProtection="1">
      <alignment horizontal="left"/>
      <protection hidden="1"/>
    </xf>
    <xf numFmtId="0" fontId="7" fillId="0" borderId="0" xfId="0" applyFont="1" applyFill="1" applyBorder="1" applyAlignment="1" applyProtection="1">
      <alignment horizontal="center"/>
      <protection hidden="1"/>
    </xf>
    <xf numFmtId="2" fontId="48" fillId="0" borderId="0" xfId="0" applyNumberFormat="1" applyFont="1" applyFill="1" applyAlignment="1">
      <alignment/>
    </xf>
    <xf numFmtId="2" fontId="49" fillId="0" borderId="0" xfId="0" applyNumberFormat="1" applyFont="1" applyFill="1" applyAlignment="1">
      <alignment/>
    </xf>
    <xf numFmtId="43" fontId="47" fillId="0" borderId="0" xfId="0" applyNumberFormat="1" applyFont="1" applyFill="1" applyAlignment="1">
      <alignment/>
    </xf>
    <xf numFmtId="0" fontId="6" fillId="0" borderId="0" xfId="0" applyFont="1" applyFill="1" applyBorder="1" applyAlignment="1" applyProtection="1">
      <alignment horizontal="center"/>
      <protection hidden="1"/>
    </xf>
    <xf numFmtId="2" fontId="47" fillId="0" borderId="0" xfId="0" applyNumberFormat="1" applyFont="1" applyFill="1" applyAlignment="1">
      <alignment/>
    </xf>
    <xf numFmtId="0" fontId="50" fillId="0" borderId="0" xfId="0" applyFont="1" applyFill="1" applyAlignment="1">
      <alignment/>
    </xf>
    <xf numFmtId="2" fontId="48" fillId="0" borderId="12" xfId="0" applyNumberFormat="1" applyFont="1" applyFill="1" applyBorder="1" applyAlignment="1">
      <alignment/>
    </xf>
    <xf numFmtId="0" fontId="6" fillId="0" borderId="13" xfId="0" applyFont="1" applyFill="1" applyBorder="1" applyAlignment="1" applyProtection="1">
      <alignment horizontal="left"/>
      <protection hidden="1"/>
    </xf>
    <xf numFmtId="0" fontId="7" fillId="0" borderId="11" xfId="0" applyFont="1" applyFill="1" applyBorder="1" applyAlignment="1" applyProtection="1">
      <alignment horizontal="center"/>
      <protection hidden="1"/>
    </xf>
    <xf numFmtId="0" fontId="6" fillId="0" borderId="10" xfId="0" applyFont="1" applyFill="1" applyBorder="1" applyAlignment="1" applyProtection="1">
      <alignment horizontal="left"/>
      <protection hidden="1"/>
    </xf>
    <xf numFmtId="0" fontId="6" fillId="0" borderId="11" xfId="0" applyFont="1" applyFill="1" applyBorder="1" applyAlignment="1" applyProtection="1">
      <alignment horizontal="center"/>
      <protection hidden="1"/>
    </xf>
    <xf numFmtId="0" fontId="7" fillId="0" borderId="10" xfId="0" applyFont="1" applyFill="1" applyBorder="1" applyAlignment="1" applyProtection="1">
      <alignment horizontal="center"/>
      <protection hidden="1"/>
    </xf>
    <xf numFmtId="0" fontId="49" fillId="0" borderId="0" xfId="0" applyFont="1" applyFill="1" applyAlignment="1">
      <alignment/>
    </xf>
    <xf numFmtId="9" fontId="50" fillId="0" borderId="0" xfId="0" applyNumberFormat="1" applyFont="1" applyFill="1" applyAlignment="1">
      <alignment/>
    </xf>
    <xf numFmtId="2" fontId="6" fillId="0" borderId="0" xfId="89" applyNumberFormat="1" applyFont="1" applyFill="1" applyBorder="1" applyAlignment="1" applyProtection="1">
      <alignment horizontal="left" vertical="top"/>
      <protection/>
    </xf>
    <xf numFmtId="0" fontId="48" fillId="35" borderId="0" xfId="0" applyFont="1" applyFill="1" applyAlignment="1">
      <alignment/>
    </xf>
    <xf numFmtId="2" fontId="48" fillId="35" borderId="0" xfId="0" applyNumberFormat="1" applyFont="1" applyFill="1" applyAlignment="1">
      <alignment/>
    </xf>
    <xf numFmtId="2" fontId="49" fillId="35" borderId="0" xfId="0" applyNumberFormat="1" applyFont="1" applyFill="1" applyAlignment="1">
      <alignment/>
    </xf>
    <xf numFmtId="2" fontId="48" fillId="35" borderId="12" xfId="0" applyNumberFormat="1" applyFont="1" applyFill="1" applyBorder="1" applyAlignment="1">
      <alignment/>
    </xf>
    <xf numFmtId="2" fontId="48" fillId="0" borderId="0" xfId="0" applyNumberFormat="1" applyFont="1" applyFill="1" applyBorder="1" applyAlignment="1">
      <alignment/>
    </xf>
    <xf numFmtId="0" fontId="52" fillId="0" borderId="0" xfId="0" applyFont="1" applyAlignment="1">
      <alignment/>
    </xf>
    <xf numFmtId="2" fontId="48" fillId="4" borderId="0" xfId="0" applyNumberFormat="1" applyFont="1" applyFill="1" applyAlignment="1">
      <alignment/>
    </xf>
    <xf numFmtId="2" fontId="48" fillId="0" borderId="0" xfId="0" applyNumberFormat="1" applyFont="1" applyFill="1" applyAlignment="1">
      <alignment horizontal="left"/>
    </xf>
    <xf numFmtId="2" fontId="11" fillId="0" borderId="0" xfId="0" applyNumberFormat="1" applyFont="1" applyFill="1" applyAlignment="1">
      <alignment/>
    </xf>
    <xf numFmtId="0" fontId="15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35" borderId="0" xfId="0" applyFont="1" applyFill="1" applyAlignment="1">
      <alignment/>
    </xf>
    <xf numFmtId="2" fontId="11" fillId="0" borderId="0" xfId="61" applyNumberFormat="1" applyFont="1">
      <alignment/>
      <protection/>
    </xf>
    <xf numFmtId="2" fontId="11" fillId="0" borderId="0" xfId="61" applyNumberFormat="1" applyFont="1" applyFill="1">
      <alignment/>
      <protection/>
    </xf>
    <xf numFmtId="2" fontId="11" fillId="4" borderId="0" xfId="61" applyNumberFormat="1" applyFont="1" applyFill="1">
      <alignment/>
      <protection/>
    </xf>
    <xf numFmtId="2" fontId="11" fillId="0" borderId="10" xfId="93" applyNumberFormat="1" applyFont="1" applyFill="1" applyBorder="1" applyAlignment="1" applyProtection="1">
      <alignment/>
      <protection hidden="1"/>
    </xf>
    <xf numFmtId="2" fontId="11" fillId="35" borderId="0" xfId="93" applyNumberFormat="1" applyFont="1" applyFill="1" applyBorder="1" applyAlignment="1" applyProtection="1">
      <alignment/>
      <protection hidden="1"/>
    </xf>
    <xf numFmtId="2" fontId="11" fillId="0" borderId="0" xfId="73" applyNumberFormat="1" applyFont="1">
      <alignment/>
      <protection/>
    </xf>
    <xf numFmtId="2" fontId="11" fillId="0" borderId="0" xfId="73" applyNumberFormat="1" applyFont="1" applyFill="1">
      <alignment/>
      <protection/>
    </xf>
    <xf numFmtId="2" fontId="11" fillId="35" borderId="0" xfId="72" applyNumberFormat="1" applyFont="1" applyFill="1">
      <alignment/>
      <protection/>
    </xf>
    <xf numFmtId="2" fontId="11" fillId="0" borderId="0" xfId="75" applyNumberFormat="1" applyFont="1">
      <alignment/>
      <protection/>
    </xf>
    <xf numFmtId="2" fontId="11" fillId="0" borderId="0" xfId="75" applyNumberFormat="1" applyFont="1" applyFill="1">
      <alignment/>
      <protection/>
    </xf>
    <xf numFmtId="2" fontId="11" fillId="4" borderId="0" xfId="75" applyNumberFormat="1" applyFont="1" applyFill="1">
      <alignment/>
      <protection/>
    </xf>
    <xf numFmtId="2" fontId="11" fillId="33" borderId="0" xfId="75" applyNumberFormat="1" applyFont="1" applyFill="1">
      <alignment/>
      <protection/>
    </xf>
    <xf numFmtId="2" fontId="11" fillId="35" borderId="0" xfId="74" applyNumberFormat="1" applyFont="1" applyFill="1">
      <alignment/>
      <protection/>
    </xf>
    <xf numFmtId="2" fontId="11" fillId="0" borderId="0" xfId="77" applyNumberFormat="1" applyFont="1">
      <alignment/>
      <protection/>
    </xf>
    <xf numFmtId="2" fontId="11" fillId="0" borderId="0" xfId="77" applyNumberFormat="1" applyFont="1" applyFill="1">
      <alignment/>
      <protection/>
    </xf>
    <xf numFmtId="2" fontId="11" fillId="4" borderId="0" xfId="77" applyNumberFormat="1" applyFont="1" applyFill="1">
      <alignment/>
      <protection/>
    </xf>
    <xf numFmtId="2" fontId="11" fillId="33" borderId="0" xfId="77" applyNumberFormat="1" applyFont="1" applyFill="1">
      <alignment/>
      <protection/>
    </xf>
    <xf numFmtId="2" fontId="11" fillId="35" borderId="0" xfId="76" applyNumberFormat="1" applyFont="1" applyFill="1">
      <alignment/>
      <protection/>
    </xf>
    <xf numFmtId="2" fontId="16" fillId="0" borderId="0" xfId="78" applyNumberFormat="1" applyFont="1" applyFill="1">
      <alignment/>
      <protection/>
    </xf>
    <xf numFmtId="0" fontId="16" fillId="0" borderId="0" xfId="78" applyNumberFormat="1" applyFont="1" applyFill="1">
      <alignment/>
      <protection/>
    </xf>
    <xf numFmtId="2" fontId="16" fillId="35" borderId="0" xfId="78" applyNumberFormat="1" applyFont="1" applyFill="1">
      <alignment/>
      <protection/>
    </xf>
    <xf numFmtId="43" fontId="0" fillId="0" borderId="0" xfId="0" applyNumberFormat="1" applyFont="1" applyFill="1" applyAlignment="1">
      <alignment/>
    </xf>
    <xf numFmtId="2" fontId="11" fillId="0" borderId="0" xfId="80" applyNumberFormat="1" applyFont="1" applyFill="1">
      <alignment/>
      <protection/>
    </xf>
    <xf numFmtId="43" fontId="11" fillId="0" borderId="0" xfId="80" applyNumberFormat="1" applyFont="1" applyFill="1">
      <alignment/>
      <protection/>
    </xf>
    <xf numFmtId="2" fontId="11" fillId="0" borderId="10" xfId="94" applyNumberFormat="1" applyFont="1" applyFill="1" applyBorder="1" applyAlignment="1" applyProtection="1">
      <alignment/>
      <protection hidden="1"/>
    </xf>
    <xf numFmtId="2" fontId="11" fillId="35" borderId="0" xfId="94" applyNumberFormat="1" applyFont="1" applyFill="1" applyBorder="1" applyAlignment="1" applyProtection="1">
      <alignment/>
      <protection hidden="1"/>
    </xf>
    <xf numFmtId="2" fontId="11" fillId="0" borderId="0" xfId="82" applyNumberFormat="1" applyFont="1" applyFill="1">
      <alignment/>
      <protection/>
    </xf>
    <xf numFmtId="43" fontId="11" fillId="0" borderId="0" xfId="82" applyNumberFormat="1" applyFont="1" applyFill="1">
      <alignment/>
      <protection/>
    </xf>
    <xf numFmtId="2" fontId="11" fillId="35" borderId="0" xfId="82" applyNumberFormat="1" applyFont="1" applyFill="1">
      <alignment/>
      <protection/>
    </xf>
    <xf numFmtId="2" fontId="11" fillId="0" borderId="0" xfId="84" applyNumberFormat="1" applyFont="1" applyFill="1">
      <alignment/>
      <protection/>
    </xf>
    <xf numFmtId="43" fontId="11" fillId="0" borderId="0" xfId="84" applyNumberFormat="1" applyFont="1" applyFill="1">
      <alignment/>
      <protection/>
    </xf>
    <xf numFmtId="2" fontId="11" fillId="35" borderId="0" xfId="84" applyNumberFormat="1" applyFont="1" applyFill="1">
      <alignment/>
      <protection/>
    </xf>
    <xf numFmtId="2" fontId="11" fillId="0" borderId="0" xfId="50" applyNumberFormat="1" applyFont="1" applyFill="1">
      <alignment/>
      <protection/>
    </xf>
    <xf numFmtId="43" fontId="11" fillId="0" borderId="0" xfId="50" applyNumberFormat="1" applyFont="1" applyFill="1">
      <alignment/>
      <protection/>
    </xf>
    <xf numFmtId="2" fontId="11" fillId="0" borderId="10" xfId="92" applyNumberFormat="1" applyFont="1" applyFill="1" applyBorder="1" applyAlignment="1" applyProtection="1">
      <alignment/>
      <protection hidden="1"/>
    </xf>
    <xf numFmtId="2" fontId="11" fillId="35" borderId="0" xfId="92" applyNumberFormat="1" applyFont="1" applyFill="1" applyBorder="1" applyAlignment="1" applyProtection="1">
      <alignment/>
      <protection hidden="1"/>
    </xf>
    <xf numFmtId="2" fontId="11" fillId="0" borderId="0" xfId="48" applyNumberFormat="1" applyFont="1" applyFill="1">
      <alignment/>
      <protection/>
    </xf>
    <xf numFmtId="43" fontId="11" fillId="0" borderId="0" xfId="48" applyNumberFormat="1" applyFont="1" applyFill="1">
      <alignment/>
      <protection/>
    </xf>
    <xf numFmtId="2" fontId="11" fillId="0" borderId="10" xfId="91" applyNumberFormat="1" applyFont="1" applyFill="1" applyBorder="1" applyAlignment="1" applyProtection="1">
      <alignment/>
      <protection hidden="1"/>
    </xf>
    <xf numFmtId="2" fontId="11" fillId="35" borderId="0" xfId="91" applyNumberFormat="1" applyFont="1" applyFill="1" applyBorder="1" applyAlignment="1" applyProtection="1">
      <alignment/>
      <protection hidden="1"/>
    </xf>
    <xf numFmtId="2" fontId="11" fillId="0" borderId="0" xfId="58" applyNumberFormat="1" applyFont="1" applyFill="1">
      <alignment/>
      <protection/>
    </xf>
    <xf numFmtId="43" fontId="11" fillId="0" borderId="0" xfId="58" applyNumberFormat="1" applyFont="1" applyFill="1">
      <alignment/>
      <protection/>
    </xf>
    <xf numFmtId="2" fontId="11" fillId="35" borderId="0" xfId="58" applyNumberFormat="1" applyFont="1" applyFill="1">
      <alignment/>
      <protection/>
    </xf>
    <xf numFmtId="2" fontId="11" fillId="0" borderId="0" xfId="52" applyNumberFormat="1" applyFont="1" applyFill="1">
      <alignment/>
      <protection/>
    </xf>
    <xf numFmtId="43" fontId="11" fillId="0" borderId="0" xfId="52" applyNumberFormat="1" applyFont="1" applyFill="1">
      <alignment/>
      <protection/>
    </xf>
    <xf numFmtId="2" fontId="11" fillId="35" borderId="0" xfId="52" applyNumberFormat="1" applyFont="1" applyFill="1">
      <alignment/>
      <protection/>
    </xf>
    <xf numFmtId="2" fontId="11" fillId="0" borderId="0" xfId="54" applyNumberFormat="1" applyFont="1" applyFill="1">
      <alignment/>
      <protection/>
    </xf>
    <xf numFmtId="43" fontId="11" fillId="0" borderId="0" xfId="54" applyNumberFormat="1" applyFont="1" applyFill="1">
      <alignment/>
      <protection/>
    </xf>
    <xf numFmtId="2" fontId="11" fillId="35" borderId="0" xfId="54" applyNumberFormat="1" applyFont="1" applyFill="1">
      <alignment/>
      <protection/>
    </xf>
    <xf numFmtId="2" fontId="11" fillId="0" borderId="0" xfId="66" applyNumberFormat="1" applyFont="1" applyFill="1">
      <alignment/>
      <protection/>
    </xf>
    <xf numFmtId="43" fontId="11" fillId="0" borderId="0" xfId="66" applyNumberFormat="1" applyFont="1" applyFill="1">
      <alignment/>
      <protection/>
    </xf>
    <xf numFmtId="2" fontId="11" fillId="35" borderId="0" xfId="66" applyNumberFormat="1" applyFont="1" applyFill="1">
      <alignment/>
      <protection/>
    </xf>
    <xf numFmtId="2" fontId="11" fillId="0" borderId="0" xfId="68" applyNumberFormat="1" applyFont="1" applyFill="1">
      <alignment/>
      <protection/>
    </xf>
    <xf numFmtId="43" fontId="11" fillId="0" borderId="0" xfId="68" applyNumberFormat="1" applyFont="1" applyFill="1">
      <alignment/>
      <protection/>
    </xf>
    <xf numFmtId="2" fontId="11" fillId="35" borderId="0" xfId="68" applyNumberFormat="1" applyFont="1" applyFill="1">
      <alignment/>
      <protection/>
    </xf>
    <xf numFmtId="2" fontId="11" fillId="0" borderId="0" xfId="56" applyNumberFormat="1" applyFont="1" applyFill="1">
      <alignment/>
      <protection/>
    </xf>
    <xf numFmtId="2" fontId="11" fillId="0" borderId="0" xfId="56" applyNumberFormat="1" applyFont="1" applyFill="1" applyBorder="1">
      <alignment/>
      <protection/>
    </xf>
    <xf numFmtId="2" fontId="11" fillId="0" borderId="0" xfId="62" applyNumberFormat="1" applyFont="1" applyFill="1">
      <alignment/>
      <protection/>
    </xf>
    <xf numFmtId="2" fontId="11" fillId="35" borderId="0" xfId="62" applyNumberFormat="1" applyFont="1" applyFill="1">
      <alignment/>
      <protection/>
    </xf>
    <xf numFmtId="2" fontId="11" fillId="0" borderId="0" xfId="64" applyNumberFormat="1" applyFont="1" applyFill="1">
      <alignment/>
      <protection/>
    </xf>
    <xf numFmtId="2" fontId="11" fillId="35" borderId="0" xfId="64" applyNumberFormat="1" applyFont="1" applyFill="1">
      <alignment/>
      <protection/>
    </xf>
    <xf numFmtId="2" fontId="11" fillId="0" borderId="0" xfId="70" applyNumberFormat="1" applyFont="1" applyFill="1">
      <alignment/>
      <protection/>
    </xf>
    <xf numFmtId="2" fontId="11" fillId="35" borderId="0" xfId="70" applyNumberFormat="1" applyFont="1" applyFill="1">
      <alignment/>
      <protection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left"/>
    </xf>
    <xf numFmtId="43" fontId="0" fillId="4" borderId="0" xfId="0" applyNumberFormat="1" applyFont="1" applyFill="1" applyAlignment="1">
      <alignment/>
    </xf>
    <xf numFmtId="2" fontId="48" fillId="35" borderId="0" xfId="0" applyNumberFormat="1" applyFont="1" applyFill="1" applyBorder="1" applyAlignment="1">
      <alignment/>
    </xf>
    <xf numFmtId="2" fontId="48" fillId="35" borderId="0" xfId="0" applyNumberFormat="1" applyFont="1" applyFill="1" applyAlignment="1">
      <alignment horizontal="left"/>
    </xf>
    <xf numFmtId="43" fontId="11" fillId="0" borderId="0" xfId="62" applyNumberFormat="1" applyFont="1" applyFill="1">
      <alignment/>
      <protection/>
    </xf>
    <xf numFmtId="43" fontId="11" fillId="0" borderId="0" xfId="64" applyNumberFormat="1" applyFont="1" applyFill="1">
      <alignment/>
      <protection/>
    </xf>
  </cellXfs>
  <cellStyles count="8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10" xfId="48"/>
    <cellStyle name="Normal 10 2" xfId="49"/>
    <cellStyle name="Normal 11" xfId="50"/>
    <cellStyle name="Normal 11 2" xfId="51"/>
    <cellStyle name="Normal 13" xfId="52"/>
    <cellStyle name="Normal 13 2" xfId="53"/>
    <cellStyle name="Normal 14" xfId="54"/>
    <cellStyle name="Normal 14 2" xfId="55"/>
    <cellStyle name="Normal 18" xfId="56"/>
    <cellStyle name="Normal 18 2" xfId="57"/>
    <cellStyle name="Normal 19" xfId="58"/>
    <cellStyle name="Normal 19 2" xfId="59"/>
    <cellStyle name="Normal 2" xfId="60"/>
    <cellStyle name="Normal 2 2" xfId="61"/>
    <cellStyle name="Normal 20" xfId="62"/>
    <cellStyle name="Normal 20 2" xfId="63"/>
    <cellStyle name="Normal 21" xfId="64"/>
    <cellStyle name="Normal 21 2" xfId="65"/>
    <cellStyle name="Normal 22" xfId="66"/>
    <cellStyle name="Normal 22 2" xfId="67"/>
    <cellStyle name="Normal 23" xfId="68"/>
    <cellStyle name="Normal 23 2" xfId="69"/>
    <cellStyle name="Normal 24" xfId="70"/>
    <cellStyle name="Normal 24 2" xfId="71"/>
    <cellStyle name="Normal 3" xfId="72"/>
    <cellStyle name="Normal 3 2" xfId="73"/>
    <cellStyle name="Normal 4" xfId="74"/>
    <cellStyle name="Normal 4 2" xfId="75"/>
    <cellStyle name="Normal 5" xfId="76"/>
    <cellStyle name="Normal 5 2" xfId="77"/>
    <cellStyle name="Normal 6" xfId="78"/>
    <cellStyle name="Normal 6 2" xfId="79"/>
    <cellStyle name="Normal 7" xfId="80"/>
    <cellStyle name="Normal 7 2" xfId="81"/>
    <cellStyle name="Normal 8" xfId="82"/>
    <cellStyle name="Normal 8 2" xfId="83"/>
    <cellStyle name="Normal 9" xfId="84"/>
    <cellStyle name="Normal 9 2" xfId="85"/>
    <cellStyle name="Nota" xfId="86"/>
    <cellStyle name="Percent" xfId="87"/>
    <cellStyle name="Saída" xfId="88"/>
    <cellStyle name="Comma" xfId="89"/>
    <cellStyle name="Comma [0]" xfId="90"/>
    <cellStyle name="Separador de milhares 10" xfId="91"/>
    <cellStyle name="Separador de milhares 11" xfId="92"/>
    <cellStyle name="Separador de milhares 2" xfId="93"/>
    <cellStyle name="Separador de milhares 7" xfId="94"/>
    <cellStyle name="Texto de Aviso" xfId="95"/>
    <cellStyle name="Texto Explicativo" xfId="96"/>
    <cellStyle name="Título" xfId="97"/>
    <cellStyle name="Título 1" xfId="98"/>
    <cellStyle name="Título 2" xfId="99"/>
    <cellStyle name="Título 3" xfId="100"/>
    <cellStyle name="Título 4" xfId="101"/>
    <cellStyle name="Total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5"/>
  <sheetViews>
    <sheetView tabSelected="1" zoomScalePageLayoutView="0" workbookViewId="0" topLeftCell="J43">
      <selection activeCell="A2" sqref="A2"/>
    </sheetView>
  </sheetViews>
  <sheetFormatPr defaultColWidth="9.140625" defaultRowHeight="15"/>
  <cols>
    <col min="1" max="1" width="22.00390625" style="0" customWidth="1"/>
    <col min="3" max="3" width="9.57421875" style="0" bestFit="1" customWidth="1"/>
    <col min="4" max="4" width="9.7109375" style="0" bestFit="1" customWidth="1"/>
    <col min="5" max="5" width="10.7109375" style="0" bestFit="1" customWidth="1"/>
    <col min="6" max="6" width="9.7109375" style="0" bestFit="1" customWidth="1"/>
    <col min="7" max="9" width="10.7109375" style="0" bestFit="1" customWidth="1"/>
    <col min="10" max="10" width="10.7109375" style="1" customWidth="1"/>
    <col min="11" max="11" width="10.8515625" style="0" bestFit="1" customWidth="1"/>
    <col min="12" max="18" width="10.7109375" style="0" bestFit="1" customWidth="1"/>
    <col min="19" max="19" width="21.7109375" style="0" customWidth="1"/>
  </cols>
  <sheetData>
    <row r="1" spans="1:19" s="1" customFormat="1" ht="15">
      <c r="A1" s="43" t="s">
        <v>66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3"/>
    </row>
    <row r="2" spans="1:19" ht="15">
      <c r="A2" s="43" t="s">
        <v>80</v>
      </c>
      <c r="B2" s="44" t="s">
        <v>43</v>
      </c>
      <c r="C2" s="44" t="s">
        <v>22</v>
      </c>
      <c r="D2" s="71" t="s">
        <v>23</v>
      </c>
      <c r="E2" s="44" t="s">
        <v>24</v>
      </c>
      <c r="F2" s="72" t="s">
        <v>25</v>
      </c>
      <c r="G2" s="72" t="s">
        <v>26</v>
      </c>
      <c r="H2" s="72" t="s">
        <v>27</v>
      </c>
      <c r="I2" s="72" t="s">
        <v>29</v>
      </c>
      <c r="J2" s="72" t="s">
        <v>28</v>
      </c>
      <c r="K2" s="72" t="s">
        <v>30</v>
      </c>
      <c r="L2" s="72" t="s">
        <v>31</v>
      </c>
      <c r="M2" s="72" t="s">
        <v>32</v>
      </c>
      <c r="N2" s="72" t="s">
        <v>33</v>
      </c>
      <c r="O2" s="72" t="s">
        <v>34</v>
      </c>
      <c r="P2" s="72" t="s">
        <v>35</v>
      </c>
      <c r="Q2" s="72" t="s">
        <v>36</v>
      </c>
      <c r="R2" s="73" t="s">
        <v>63</v>
      </c>
      <c r="S2" s="4"/>
    </row>
    <row r="3" spans="1:19" ht="15">
      <c r="A3" s="54" t="s">
        <v>15</v>
      </c>
      <c r="B3" s="45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62"/>
      <c r="S3" s="3"/>
    </row>
    <row r="4" spans="1:20" ht="15">
      <c r="A4" s="39" t="s">
        <v>76</v>
      </c>
      <c r="B4" s="5" t="s">
        <v>44</v>
      </c>
      <c r="C4" s="74">
        <v>20008.87</v>
      </c>
      <c r="D4" s="74">
        <v>43214.94</v>
      </c>
      <c r="E4" s="74">
        <v>79635.315</v>
      </c>
      <c r="F4" s="75">
        <v>62752</v>
      </c>
      <c r="G4" s="76">
        <v>86878</v>
      </c>
      <c r="H4" s="75">
        <v>89252.6</v>
      </c>
      <c r="I4" s="76">
        <v>91945.5</v>
      </c>
      <c r="J4" s="74">
        <v>95086.26</v>
      </c>
      <c r="K4" s="75">
        <v>99332.86</v>
      </c>
      <c r="L4" s="74">
        <v>154465.53</v>
      </c>
      <c r="M4" s="74">
        <v>174809.21</v>
      </c>
      <c r="N4" s="75">
        <v>259845.24</v>
      </c>
      <c r="O4" s="74">
        <v>283435.6</v>
      </c>
      <c r="P4" s="74">
        <v>321830.29</v>
      </c>
      <c r="Q4" s="77">
        <v>386526.84</v>
      </c>
      <c r="R4" s="78">
        <f>AVERAGE(C4:Q4)</f>
        <v>149934.60366666663</v>
      </c>
      <c r="S4" s="39"/>
      <c r="T4" s="34"/>
    </row>
    <row r="5" spans="1:20" ht="15">
      <c r="A5" s="39" t="s">
        <v>13</v>
      </c>
      <c r="B5" s="5" t="s">
        <v>45</v>
      </c>
      <c r="C5" s="79">
        <f aca="true" t="shared" si="0" ref="C5:Q5">(C4/365/C6)</f>
        <v>83.0588210875882</v>
      </c>
      <c r="D5" s="79">
        <f t="shared" si="0"/>
        <v>187.93189823874758</v>
      </c>
      <c r="E5" s="79">
        <f t="shared" si="0"/>
        <v>311.6842074363993</v>
      </c>
      <c r="F5" s="80">
        <f t="shared" si="0"/>
        <v>264.49736564805056</v>
      </c>
      <c r="G5" s="79">
        <f t="shared" si="0"/>
        <v>355.25659374361067</v>
      </c>
      <c r="H5" s="80">
        <f t="shared" si="0"/>
        <v>364.96667348190556</v>
      </c>
      <c r="I5" s="79">
        <f t="shared" si="0"/>
        <v>359.8649706457926</v>
      </c>
      <c r="J5" s="79">
        <f t="shared" si="0"/>
        <v>372.15757338551856</v>
      </c>
      <c r="K5" s="80">
        <f t="shared" si="0"/>
        <v>377.97891933028916</v>
      </c>
      <c r="L5" s="79">
        <f t="shared" si="0"/>
        <v>604.5617612524462</v>
      </c>
      <c r="M5" s="79">
        <f t="shared" si="0"/>
        <v>674.5483696700752</v>
      </c>
      <c r="N5" s="80">
        <f t="shared" si="0"/>
        <v>975.2120097579284</v>
      </c>
      <c r="O5" s="79">
        <f t="shared" si="0"/>
        <v>1093.712521705576</v>
      </c>
      <c r="P5" s="79">
        <f t="shared" si="0"/>
        <v>1241.8687632645185</v>
      </c>
      <c r="Q5" s="79">
        <f t="shared" si="0"/>
        <v>1491.5178082191785</v>
      </c>
      <c r="R5" s="81">
        <f>AVERAGE(C5:Q5)</f>
        <v>583.9212171245084</v>
      </c>
      <c r="S5" s="39"/>
      <c r="T5" s="35"/>
    </row>
    <row r="6" spans="1:20" ht="15">
      <c r="A6" s="39" t="s">
        <v>14</v>
      </c>
      <c r="B6" s="5" t="s">
        <v>44</v>
      </c>
      <c r="C6" s="82">
        <v>0.66</v>
      </c>
      <c r="D6" s="82">
        <v>0.63</v>
      </c>
      <c r="E6" s="82">
        <v>0.7</v>
      </c>
      <c r="F6" s="83">
        <v>0.65</v>
      </c>
      <c r="G6" s="84">
        <v>0.67</v>
      </c>
      <c r="H6" s="83">
        <v>0.67</v>
      </c>
      <c r="I6" s="84">
        <v>0.7</v>
      </c>
      <c r="J6" s="82">
        <v>0.7</v>
      </c>
      <c r="K6" s="83">
        <v>0.72</v>
      </c>
      <c r="L6" s="85">
        <v>0.7</v>
      </c>
      <c r="M6" s="82">
        <v>0.71</v>
      </c>
      <c r="N6" s="83">
        <v>0.73</v>
      </c>
      <c r="O6" s="82">
        <v>0.71</v>
      </c>
      <c r="P6" s="82">
        <v>0.71</v>
      </c>
      <c r="Q6" s="82">
        <v>0.71</v>
      </c>
      <c r="R6" s="86">
        <f>AVERAGE(C6:Q6)</f>
        <v>0.6913333333333334</v>
      </c>
      <c r="S6" s="39"/>
      <c r="T6" s="36"/>
    </row>
    <row r="7" spans="1:20" ht="15">
      <c r="A7" s="39" t="s">
        <v>77</v>
      </c>
      <c r="B7" s="5" t="s">
        <v>44</v>
      </c>
      <c r="C7" s="87">
        <v>2000</v>
      </c>
      <c r="D7" s="87">
        <v>4000</v>
      </c>
      <c r="E7" s="87">
        <v>4000</v>
      </c>
      <c r="F7" s="88">
        <v>10000</v>
      </c>
      <c r="G7" s="89">
        <v>5000</v>
      </c>
      <c r="H7" s="88">
        <v>10000</v>
      </c>
      <c r="I7" s="89">
        <v>8000</v>
      </c>
      <c r="J7" s="87">
        <v>10000</v>
      </c>
      <c r="K7" s="88">
        <v>12000</v>
      </c>
      <c r="L7" s="90">
        <v>11000</v>
      </c>
      <c r="M7" s="89">
        <v>15000</v>
      </c>
      <c r="N7" s="88">
        <v>22417.2</v>
      </c>
      <c r="O7" s="87">
        <v>15000</v>
      </c>
      <c r="P7" s="87">
        <v>20735.41</v>
      </c>
      <c r="Q7" s="87">
        <v>27000</v>
      </c>
      <c r="R7" s="91">
        <f>AVERAGE(C7:Q7)</f>
        <v>11743.507333333333</v>
      </c>
      <c r="S7" s="39"/>
      <c r="T7" s="37"/>
    </row>
    <row r="8" spans="1:20" ht="15">
      <c r="A8" s="55" t="s">
        <v>0</v>
      </c>
      <c r="B8" s="46"/>
      <c r="C8" s="92">
        <f aca="true" t="shared" si="1" ref="C8:Q8">(C4+C7)</f>
        <v>22008.87</v>
      </c>
      <c r="D8" s="92">
        <f t="shared" si="1"/>
        <v>47214.94</v>
      </c>
      <c r="E8" s="92">
        <f t="shared" si="1"/>
        <v>83635.315</v>
      </c>
      <c r="F8" s="92">
        <f t="shared" si="1"/>
        <v>72752</v>
      </c>
      <c r="G8" s="92">
        <f t="shared" si="1"/>
        <v>91878</v>
      </c>
      <c r="H8" s="92">
        <f t="shared" si="1"/>
        <v>99252.6</v>
      </c>
      <c r="I8" s="92">
        <f t="shared" si="1"/>
        <v>99945.5</v>
      </c>
      <c r="J8" s="93">
        <f t="shared" si="1"/>
        <v>105086.26</v>
      </c>
      <c r="K8" s="92">
        <f t="shared" si="1"/>
        <v>111332.86</v>
      </c>
      <c r="L8" s="92">
        <f t="shared" si="1"/>
        <v>165465.53</v>
      </c>
      <c r="M8" s="92">
        <f t="shared" si="1"/>
        <v>189809.21</v>
      </c>
      <c r="N8" s="92">
        <f t="shared" si="1"/>
        <v>282262.44</v>
      </c>
      <c r="O8" s="92">
        <f t="shared" si="1"/>
        <v>298435.6</v>
      </c>
      <c r="P8" s="92">
        <f t="shared" si="1"/>
        <v>342565.69999999995</v>
      </c>
      <c r="Q8" s="92">
        <f t="shared" si="1"/>
        <v>413526.84</v>
      </c>
      <c r="R8" s="94">
        <f>AVERAGE(C8:Q8)</f>
        <v>161678.111</v>
      </c>
      <c r="S8" s="40"/>
      <c r="T8" s="38"/>
    </row>
    <row r="9" spans="1:19" ht="15">
      <c r="A9" s="56" t="s">
        <v>1</v>
      </c>
      <c r="B9" s="45"/>
      <c r="C9" s="47"/>
      <c r="D9" s="47"/>
      <c r="E9" s="47"/>
      <c r="F9" s="47"/>
      <c r="G9" s="47"/>
      <c r="H9" s="47"/>
      <c r="I9" s="47"/>
      <c r="J9" s="95"/>
      <c r="K9" s="47"/>
      <c r="L9" s="47"/>
      <c r="M9" s="47"/>
      <c r="N9" s="47"/>
      <c r="O9" s="47"/>
      <c r="P9" s="47"/>
      <c r="Q9" s="47"/>
      <c r="R9" s="63"/>
      <c r="S9" s="6"/>
    </row>
    <row r="10" spans="1:19" ht="15">
      <c r="A10" s="56" t="s">
        <v>2</v>
      </c>
      <c r="B10" s="45"/>
      <c r="C10" s="47"/>
      <c r="D10" s="47"/>
      <c r="E10" s="47"/>
      <c r="F10" s="47"/>
      <c r="G10" s="47"/>
      <c r="H10" s="47"/>
      <c r="I10" s="47"/>
      <c r="J10" s="95"/>
      <c r="K10" s="47"/>
      <c r="L10" s="47"/>
      <c r="M10" s="47"/>
      <c r="N10" s="47"/>
      <c r="O10" s="47"/>
      <c r="P10" s="47"/>
      <c r="Q10" s="47"/>
      <c r="R10" s="63"/>
      <c r="S10" s="6"/>
    </row>
    <row r="11" spans="1:19" ht="15">
      <c r="A11" s="31" t="s">
        <v>16</v>
      </c>
      <c r="B11" s="19" t="s">
        <v>44</v>
      </c>
      <c r="C11" s="96">
        <v>0</v>
      </c>
      <c r="D11" s="96">
        <v>0</v>
      </c>
      <c r="E11" s="96">
        <v>15600</v>
      </c>
      <c r="F11" s="96">
        <v>0</v>
      </c>
      <c r="G11" s="96">
        <v>21600</v>
      </c>
      <c r="H11" s="96">
        <v>0</v>
      </c>
      <c r="I11" s="96">
        <v>10800</v>
      </c>
      <c r="J11" s="97">
        <v>12600</v>
      </c>
      <c r="K11" s="96">
        <v>14775</v>
      </c>
      <c r="L11" s="96">
        <v>16950</v>
      </c>
      <c r="M11" s="96">
        <v>13650</v>
      </c>
      <c r="N11" s="96">
        <v>13650</v>
      </c>
      <c r="O11" s="96">
        <v>29700</v>
      </c>
      <c r="P11" s="96">
        <v>20265</v>
      </c>
      <c r="Q11" s="98">
        <v>48658.149999999994</v>
      </c>
      <c r="R11" s="99">
        <f aca="true" t="shared" si="2" ref="R11:R20">AVERAGE(C11:Q11)</f>
        <v>14549.876666666667</v>
      </c>
      <c r="S11" s="7"/>
    </row>
    <row r="12" spans="1:19" ht="15">
      <c r="A12" s="31" t="s">
        <v>17</v>
      </c>
      <c r="B12" s="19" t="s">
        <v>44</v>
      </c>
      <c r="C12" s="100">
        <v>2787.11</v>
      </c>
      <c r="D12" s="100">
        <v>1364.23</v>
      </c>
      <c r="E12" s="100">
        <v>6239.74</v>
      </c>
      <c r="F12" s="100">
        <v>6572.99</v>
      </c>
      <c r="G12" s="100">
        <v>29106.11</v>
      </c>
      <c r="H12" s="100">
        <v>8139.63</v>
      </c>
      <c r="I12" s="100">
        <v>6342</v>
      </c>
      <c r="J12" s="101">
        <v>4955.64</v>
      </c>
      <c r="K12" s="100">
        <v>6913.58</v>
      </c>
      <c r="L12" s="100">
        <v>9113.95</v>
      </c>
      <c r="M12" s="100">
        <v>32753.78</v>
      </c>
      <c r="N12" s="100">
        <v>36048.19</v>
      </c>
      <c r="O12" s="100">
        <v>45369</v>
      </c>
      <c r="P12" s="100">
        <v>31666.38</v>
      </c>
      <c r="Q12" s="100">
        <v>82713.76</v>
      </c>
      <c r="R12" s="102">
        <f t="shared" si="2"/>
        <v>20672.406000000003</v>
      </c>
      <c r="S12" s="8"/>
    </row>
    <row r="13" spans="1:19" ht="15">
      <c r="A13" s="31" t="s">
        <v>4</v>
      </c>
      <c r="B13" s="19" t="s">
        <v>44</v>
      </c>
      <c r="C13" s="103">
        <v>5144.2</v>
      </c>
      <c r="D13" s="103">
        <v>20969.59</v>
      </c>
      <c r="E13" s="103">
        <v>28005.54</v>
      </c>
      <c r="F13" s="103">
        <v>17690.52</v>
      </c>
      <c r="G13" s="103">
        <v>6374.94</v>
      </c>
      <c r="H13" s="103">
        <v>34176.545</v>
      </c>
      <c r="I13" s="103">
        <v>31625.47</v>
      </c>
      <c r="J13" s="104">
        <v>57205.6</v>
      </c>
      <c r="K13" s="103">
        <v>31832.12</v>
      </c>
      <c r="L13" s="103">
        <v>67851.9</v>
      </c>
      <c r="M13" s="103">
        <v>73454.17</v>
      </c>
      <c r="N13" s="103">
        <v>88929.4</v>
      </c>
      <c r="O13" s="103">
        <v>101051.35</v>
      </c>
      <c r="P13" s="103">
        <v>120790.94</v>
      </c>
      <c r="Q13" s="103">
        <v>101620</v>
      </c>
      <c r="R13" s="105">
        <f t="shared" si="2"/>
        <v>52448.152333333324</v>
      </c>
      <c r="S13" s="9"/>
    </row>
    <row r="14" spans="1:19" s="1" customFormat="1" ht="15">
      <c r="A14" s="31" t="s">
        <v>6</v>
      </c>
      <c r="B14" s="19" t="s">
        <v>44</v>
      </c>
      <c r="C14" s="106">
        <v>822.26</v>
      </c>
      <c r="D14" s="106">
        <v>1184.06</v>
      </c>
      <c r="E14" s="106">
        <v>3654.46</v>
      </c>
      <c r="F14" s="106">
        <v>1124.12</v>
      </c>
      <c r="G14" s="106">
        <v>4637.07</v>
      </c>
      <c r="H14" s="106">
        <v>2688.46</v>
      </c>
      <c r="I14" s="106">
        <v>2092.92</v>
      </c>
      <c r="J14" s="107">
        <v>8679.43</v>
      </c>
      <c r="K14" s="106">
        <v>4735.68</v>
      </c>
      <c r="L14" s="106">
        <v>11763.16</v>
      </c>
      <c r="M14" s="106">
        <v>6106.23</v>
      </c>
      <c r="N14" s="106">
        <v>9328.43</v>
      </c>
      <c r="O14" s="106">
        <v>17700</v>
      </c>
      <c r="P14" s="106">
        <v>10046.41</v>
      </c>
      <c r="Q14" s="108">
        <v>22212.5</v>
      </c>
      <c r="R14" s="109">
        <f>AVERAGE(C14:Q14)</f>
        <v>7118.3460000000005</v>
      </c>
      <c r="S14" s="9"/>
    </row>
    <row r="15" spans="1:19" ht="15">
      <c r="A15" s="31" t="s">
        <v>5</v>
      </c>
      <c r="B15" s="19" t="s">
        <v>44</v>
      </c>
      <c r="C15" s="110">
        <v>701</v>
      </c>
      <c r="D15" s="110">
        <v>1144.12</v>
      </c>
      <c r="E15" s="110">
        <v>2898.84</v>
      </c>
      <c r="F15" s="110">
        <v>800.6</v>
      </c>
      <c r="G15" s="110">
        <v>2146.78</v>
      </c>
      <c r="H15" s="110">
        <v>2403.01</v>
      </c>
      <c r="I15" s="110">
        <v>800.56</v>
      </c>
      <c r="J15" s="111">
        <v>1834.68</v>
      </c>
      <c r="K15" s="110">
        <v>1688.7</v>
      </c>
      <c r="L15" s="110">
        <v>1176.54</v>
      </c>
      <c r="M15" s="110">
        <v>1416.14</v>
      </c>
      <c r="N15" s="110">
        <v>7112.23</v>
      </c>
      <c r="O15" s="110">
        <v>4504.5</v>
      </c>
      <c r="P15" s="110">
        <v>4460.88</v>
      </c>
      <c r="Q15" s="112">
        <v>16650</v>
      </c>
      <c r="R15" s="113">
        <f t="shared" si="2"/>
        <v>3315.9053333333336</v>
      </c>
      <c r="S15" s="10"/>
    </row>
    <row r="16" spans="1:19" ht="15">
      <c r="A16" s="31" t="s">
        <v>38</v>
      </c>
      <c r="B16" s="19" t="s">
        <v>44</v>
      </c>
      <c r="C16" s="114">
        <v>1191.21</v>
      </c>
      <c r="D16" s="114">
        <v>874.97</v>
      </c>
      <c r="E16" s="114">
        <v>2021.74</v>
      </c>
      <c r="F16" s="114">
        <v>4529.23</v>
      </c>
      <c r="G16" s="114">
        <v>20683.55</v>
      </c>
      <c r="H16" s="114">
        <v>3304.47</v>
      </c>
      <c r="I16" s="114">
        <v>712.77</v>
      </c>
      <c r="J16" s="115">
        <v>2452.5299999999997</v>
      </c>
      <c r="K16" s="114">
        <v>1733.25</v>
      </c>
      <c r="L16" s="114">
        <v>4289.32</v>
      </c>
      <c r="M16" s="114">
        <v>3009.92</v>
      </c>
      <c r="N16" s="114">
        <v>5719.51</v>
      </c>
      <c r="O16" s="114">
        <v>5488</v>
      </c>
      <c r="P16" s="114">
        <v>2503</v>
      </c>
      <c r="Q16" s="114">
        <v>60231.29</v>
      </c>
      <c r="R16" s="116">
        <f t="shared" si="2"/>
        <v>7916.317333333333</v>
      </c>
      <c r="S16" s="11"/>
    </row>
    <row r="17" spans="1:19" ht="15">
      <c r="A17" s="31" t="s">
        <v>3</v>
      </c>
      <c r="B17" s="19" t="s">
        <v>44</v>
      </c>
      <c r="C17" s="117">
        <v>601.96</v>
      </c>
      <c r="D17" s="117">
        <v>1975.96</v>
      </c>
      <c r="E17" s="117">
        <v>2809.11</v>
      </c>
      <c r="F17" s="117">
        <v>1709.86</v>
      </c>
      <c r="G17" s="117">
        <v>5446.96</v>
      </c>
      <c r="H17" s="117">
        <v>3109.23</v>
      </c>
      <c r="I17" s="117">
        <v>4400.34</v>
      </c>
      <c r="J17" s="118">
        <v>3040.29</v>
      </c>
      <c r="K17" s="117">
        <v>1098.08</v>
      </c>
      <c r="L17" s="117">
        <v>4485.88</v>
      </c>
      <c r="M17" s="117">
        <v>3878.31</v>
      </c>
      <c r="N17" s="117">
        <v>6253.67</v>
      </c>
      <c r="O17" s="117">
        <v>6751</v>
      </c>
      <c r="P17" s="117">
        <v>7058.72</v>
      </c>
      <c r="Q17" s="117">
        <v>10560</v>
      </c>
      <c r="R17" s="119">
        <f t="shared" si="2"/>
        <v>4211.9580000000005</v>
      </c>
      <c r="S17" s="12"/>
    </row>
    <row r="18" spans="1:19" ht="15">
      <c r="A18" s="31" t="s">
        <v>7</v>
      </c>
      <c r="B18" s="19" t="s">
        <v>44</v>
      </c>
      <c r="C18" s="120">
        <v>355.58</v>
      </c>
      <c r="D18" s="120">
        <v>1049.61</v>
      </c>
      <c r="E18" s="120">
        <v>2104.56</v>
      </c>
      <c r="F18" s="120">
        <v>1588.79</v>
      </c>
      <c r="G18" s="120">
        <v>1298.52</v>
      </c>
      <c r="H18" s="120">
        <v>2479.5</v>
      </c>
      <c r="I18" s="120">
        <v>2833.56</v>
      </c>
      <c r="J18" s="121">
        <v>3817.96</v>
      </c>
      <c r="K18" s="120">
        <v>2682.51</v>
      </c>
      <c r="L18" s="120">
        <v>3712.85</v>
      </c>
      <c r="M18" s="120">
        <v>5374.62</v>
      </c>
      <c r="N18" s="120">
        <v>6618.03</v>
      </c>
      <c r="O18" s="120">
        <v>6423.82</v>
      </c>
      <c r="P18" s="120">
        <v>7742.92</v>
      </c>
      <c r="Q18" s="120">
        <v>9975</v>
      </c>
      <c r="R18" s="122">
        <f t="shared" si="2"/>
        <v>3870.5219999999995</v>
      </c>
      <c r="S18" s="13"/>
    </row>
    <row r="19" spans="1:19" ht="15">
      <c r="A19" s="31" t="s">
        <v>18</v>
      </c>
      <c r="B19" s="19" t="s">
        <v>44</v>
      </c>
      <c r="C19" s="123">
        <v>0</v>
      </c>
      <c r="D19" s="123">
        <v>0</v>
      </c>
      <c r="E19" s="123">
        <v>0</v>
      </c>
      <c r="F19" s="123">
        <v>2240</v>
      </c>
      <c r="G19" s="123">
        <v>0</v>
      </c>
      <c r="H19" s="123">
        <v>0</v>
      </c>
      <c r="I19" s="123">
        <v>0</v>
      </c>
      <c r="J19" s="124">
        <v>0</v>
      </c>
      <c r="K19" s="123">
        <v>1100</v>
      </c>
      <c r="L19" s="123">
        <v>0</v>
      </c>
      <c r="M19" s="123">
        <v>0</v>
      </c>
      <c r="N19" s="123">
        <v>9900</v>
      </c>
      <c r="O19" s="123">
        <v>0</v>
      </c>
      <c r="P19" s="123">
        <v>28720</v>
      </c>
      <c r="Q19" s="123">
        <v>0</v>
      </c>
      <c r="R19" s="125">
        <f t="shared" si="2"/>
        <v>2797.3333333333335</v>
      </c>
      <c r="S19" s="14"/>
    </row>
    <row r="20" spans="1:19" ht="15">
      <c r="A20" s="31" t="s">
        <v>19</v>
      </c>
      <c r="B20" s="19" t="s">
        <v>44</v>
      </c>
      <c r="C20" s="126">
        <v>0</v>
      </c>
      <c r="D20" s="126">
        <v>0</v>
      </c>
      <c r="E20" s="126">
        <v>516</v>
      </c>
      <c r="F20" s="126">
        <v>71.6</v>
      </c>
      <c r="G20" s="126">
        <v>76</v>
      </c>
      <c r="H20" s="126">
        <v>156</v>
      </c>
      <c r="I20" s="126">
        <v>564.5</v>
      </c>
      <c r="J20" s="127">
        <v>642.64</v>
      </c>
      <c r="K20" s="126">
        <v>0</v>
      </c>
      <c r="L20" s="126">
        <v>0</v>
      </c>
      <c r="M20" s="126">
        <v>0</v>
      </c>
      <c r="N20" s="126">
        <v>0</v>
      </c>
      <c r="O20" s="126">
        <v>0</v>
      </c>
      <c r="P20" s="126">
        <v>0</v>
      </c>
      <c r="Q20" s="126">
        <v>0</v>
      </c>
      <c r="R20" s="128">
        <f t="shared" si="2"/>
        <v>135.11599999999999</v>
      </c>
      <c r="S20" s="15"/>
    </row>
    <row r="21" spans="1:19" ht="15">
      <c r="A21" s="55" t="s">
        <v>8</v>
      </c>
      <c r="B21" s="46"/>
      <c r="C21" s="48">
        <f aca="true" t="shared" si="3" ref="C21:K21">SUM(C11:C20)</f>
        <v>11603.319999999998</v>
      </c>
      <c r="D21" s="48">
        <f t="shared" si="3"/>
        <v>28562.54</v>
      </c>
      <c r="E21" s="48">
        <f t="shared" si="3"/>
        <v>63849.99</v>
      </c>
      <c r="F21" s="48">
        <f t="shared" si="3"/>
        <v>36327.71</v>
      </c>
      <c r="G21" s="48">
        <f t="shared" si="3"/>
        <v>91369.93000000001</v>
      </c>
      <c r="H21" s="48">
        <f t="shared" si="3"/>
        <v>56456.845</v>
      </c>
      <c r="I21" s="48">
        <f t="shared" si="3"/>
        <v>60172.119999999995</v>
      </c>
      <c r="J21" s="49">
        <f t="shared" si="3"/>
        <v>95228.76999999997</v>
      </c>
      <c r="K21" s="48">
        <f t="shared" si="3"/>
        <v>66558.92</v>
      </c>
      <c r="L21" s="48">
        <f aca="true" t="shared" si="4" ref="L21:Q21">SUM(L11:L20)</f>
        <v>119343.6</v>
      </c>
      <c r="M21" s="48">
        <f t="shared" si="4"/>
        <v>139643.16999999998</v>
      </c>
      <c r="N21" s="48">
        <f t="shared" si="4"/>
        <v>183559.46000000002</v>
      </c>
      <c r="O21" s="48">
        <f t="shared" si="4"/>
        <v>216987.67</v>
      </c>
      <c r="P21" s="48">
        <f t="shared" si="4"/>
        <v>233254.25000000003</v>
      </c>
      <c r="Q21" s="48">
        <f t="shared" si="4"/>
        <v>352620.69999999995</v>
      </c>
      <c r="R21" s="64">
        <f>AVERAGE(C21:Q21)</f>
        <v>117035.93299999998</v>
      </c>
      <c r="S21" s="16"/>
    </row>
    <row r="22" spans="1:19" ht="15">
      <c r="A22" s="31" t="s">
        <v>9</v>
      </c>
      <c r="B22" s="19"/>
      <c r="C22" s="47"/>
      <c r="D22" s="47"/>
      <c r="E22" s="47"/>
      <c r="F22" s="47"/>
      <c r="G22" s="47"/>
      <c r="H22" s="47"/>
      <c r="I22" s="47"/>
      <c r="J22" s="95"/>
      <c r="K22" s="47"/>
      <c r="L22" s="47"/>
      <c r="M22" s="47"/>
      <c r="N22" s="47"/>
      <c r="O22" s="47"/>
      <c r="P22" s="47"/>
      <c r="Q22" s="47" t="s">
        <v>73</v>
      </c>
      <c r="R22" s="63"/>
      <c r="S22" s="6"/>
    </row>
    <row r="23" spans="1:19" ht="15">
      <c r="A23" s="31" t="s">
        <v>10</v>
      </c>
      <c r="B23" s="19" t="s">
        <v>44</v>
      </c>
      <c r="C23" s="129">
        <v>11603.32</v>
      </c>
      <c r="D23" s="47">
        <v>28562.54</v>
      </c>
      <c r="E23" s="129">
        <v>63849.99</v>
      </c>
      <c r="F23" s="130">
        <v>36327.71</v>
      </c>
      <c r="G23" s="129">
        <v>91369.93</v>
      </c>
      <c r="H23" s="130">
        <v>56456.85</v>
      </c>
      <c r="I23" s="47">
        <v>60172.12</v>
      </c>
      <c r="J23" s="126">
        <v>95228.77</v>
      </c>
      <c r="K23" s="126">
        <v>66558.92</v>
      </c>
      <c r="L23" s="126">
        <v>119343.6</v>
      </c>
      <c r="M23" s="47">
        <v>139643.17</v>
      </c>
      <c r="N23" s="47">
        <v>183559.46</v>
      </c>
      <c r="O23" s="47">
        <v>216987.67</v>
      </c>
      <c r="P23" s="47">
        <v>233254.25</v>
      </c>
      <c r="Q23" s="47">
        <v>352620.7</v>
      </c>
      <c r="R23" s="63">
        <f>AVERAGE(C23:Q23)</f>
        <v>117035.93333333333</v>
      </c>
      <c r="S23" s="17"/>
    </row>
    <row r="24" spans="1:19" ht="15">
      <c r="A24" s="31" t="s">
        <v>11</v>
      </c>
      <c r="B24" s="19" t="s">
        <v>44</v>
      </c>
      <c r="C24" s="131">
        <v>5252.14</v>
      </c>
      <c r="D24" s="131">
        <v>12000</v>
      </c>
      <c r="E24" s="131">
        <v>9600</v>
      </c>
      <c r="F24" s="131">
        <v>18000</v>
      </c>
      <c r="G24" s="131">
        <v>9000</v>
      </c>
      <c r="H24" s="131">
        <v>21000</v>
      </c>
      <c r="I24" s="131">
        <v>12000</v>
      </c>
      <c r="J24" s="142">
        <v>8400</v>
      </c>
      <c r="K24" s="131">
        <v>12000</v>
      </c>
      <c r="L24" s="131">
        <v>12000</v>
      </c>
      <c r="M24" s="131">
        <v>18000</v>
      </c>
      <c r="N24" s="131">
        <v>48000</v>
      </c>
      <c r="O24" s="131">
        <v>30000</v>
      </c>
      <c r="P24" s="131">
        <v>30000</v>
      </c>
      <c r="Q24" s="131">
        <v>0</v>
      </c>
      <c r="R24" s="132">
        <f>AVERAGE(C24:Q24)</f>
        <v>16350.142666666668</v>
      </c>
      <c r="S24" s="18"/>
    </row>
    <row r="25" spans="1:19" ht="15">
      <c r="A25" s="31" t="s">
        <v>20</v>
      </c>
      <c r="B25" s="19" t="s">
        <v>44</v>
      </c>
      <c r="C25" s="133">
        <v>2483.17</v>
      </c>
      <c r="D25" s="133">
        <v>7040.25</v>
      </c>
      <c r="E25" s="133">
        <v>7754.08</v>
      </c>
      <c r="F25" s="133">
        <v>6930.44</v>
      </c>
      <c r="G25" s="133">
        <v>9112.46</v>
      </c>
      <c r="H25" s="133">
        <v>12568.36</v>
      </c>
      <c r="I25" s="133">
        <v>3994.67</v>
      </c>
      <c r="J25" s="143">
        <v>6723.6</v>
      </c>
      <c r="K25" s="133">
        <v>3100</v>
      </c>
      <c r="L25" s="133">
        <v>7754.08</v>
      </c>
      <c r="M25" s="133">
        <v>3887.07</v>
      </c>
      <c r="N25" s="133">
        <v>9448.67</v>
      </c>
      <c r="O25" s="133">
        <v>16788.89</v>
      </c>
      <c r="P25" s="133">
        <v>9066.67</v>
      </c>
      <c r="Q25" s="133">
        <v>10781.1</v>
      </c>
      <c r="R25" s="134">
        <f>AVERAGE(C25:Q25)</f>
        <v>7828.900666666666</v>
      </c>
      <c r="S25" s="18"/>
    </row>
    <row r="26" spans="1:19" ht="15">
      <c r="A26" s="57" t="s">
        <v>70</v>
      </c>
      <c r="B26" s="50"/>
      <c r="C26" s="48">
        <f aca="true" t="shared" si="5" ref="C26:Q26">SUM(C23:C25)</f>
        <v>19338.629999999997</v>
      </c>
      <c r="D26" s="48">
        <f t="shared" si="5"/>
        <v>47602.79</v>
      </c>
      <c r="E26" s="48">
        <f t="shared" si="5"/>
        <v>81204.06999999999</v>
      </c>
      <c r="F26" s="48">
        <f t="shared" si="5"/>
        <v>61258.15</v>
      </c>
      <c r="G26" s="48">
        <f t="shared" si="5"/>
        <v>109482.38999999998</v>
      </c>
      <c r="H26" s="48">
        <f t="shared" si="5"/>
        <v>90025.21</v>
      </c>
      <c r="I26" s="48">
        <f t="shared" si="5"/>
        <v>76166.79</v>
      </c>
      <c r="J26" s="51">
        <f t="shared" si="5"/>
        <v>110352.37000000001</v>
      </c>
      <c r="K26" s="48">
        <f t="shared" si="5"/>
        <v>81658.92</v>
      </c>
      <c r="L26" s="48">
        <f t="shared" si="5"/>
        <v>139097.68</v>
      </c>
      <c r="M26" s="48">
        <f t="shared" si="5"/>
        <v>161530.24000000002</v>
      </c>
      <c r="N26" s="48">
        <f t="shared" si="5"/>
        <v>241008.13</v>
      </c>
      <c r="O26" s="48">
        <f t="shared" si="5"/>
        <v>263776.56</v>
      </c>
      <c r="P26" s="48">
        <f t="shared" si="5"/>
        <v>272320.92</v>
      </c>
      <c r="Q26" s="48">
        <f t="shared" si="5"/>
        <v>363401.8</v>
      </c>
      <c r="R26" s="64">
        <f>AVERAGE(C26:Q26)</f>
        <v>141214.97666666665</v>
      </c>
      <c r="S26" s="6"/>
    </row>
    <row r="27" spans="1:19" ht="15">
      <c r="A27" s="58" t="s">
        <v>37</v>
      </c>
      <c r="B27" s="46"/>
      <c r="C27" s="47"/>
      <c r="D27" s="47"/>
      <c r="E27" s="47"/>
      <c r="F27" s="47"/>
      <c r="G27" s="47"/>
      <c r="H27" s="47"/>
      <c r="I27" s="47"/>
      <c r="J27" s="95"/>
      <c r="K27" s="47"/>
      <c r="L27" s="47"/>
      <c r="M27" s="47"/>
      <c r="N27" s="47"/>
      <c r="O27" s="47"/>
      <c r="P27" s="47"/>
      <c r="Q27" s="47"/>
      <c r="R27" s="63"/>
      <c r="S27" s="6"/>
    </row>
    <row r="28" spans="1:20" ht="15">
      <c r="A28" s="31" t="s">
        <v>21</v>
      </c>
      <c r="B28" s="19" t="s">
        <v>44</v>
      </c>
      <c r="C28" s="48">
        <v>19338.629999999997</v>
      </c>
      <c r="D28" s="48">
        <v>47602.79</v>
      </c>
      <c r="E28" s="48">
        <v>81204.06999999999</v>
      </c>
      <c r="F28" s="48">
        <v>61258.15</v>
      </c>
      <c r="G28" s="48">
        <v>109482.38999999998</v>
      </c>
      <c r="H28" s="48">
        <v>90025.21</v>
      </c>
      <c r="I28" s="48">
        <v>76166.79</v>
      </c>
      <c r="J28" s="51">
        <v>110352.37000000001</v>
      </c>
      <c r="K28" s="48">
        <v>81658.92</v>
      </c>
      <c r="L28" s="48">
        <v>139097.68</v>
      </c>
      <c r="M28" s="48">
        <v>161530.24000000002</v>
      </c>
      <c r="N28" s="48">
        <v>241008.13</v>
      </c>
      <c r="O28" s="48">
        <v>263776.56</v>
      </c>
      <c r="P28" s="48">
        <v>272320.92</v>
      </c>
      <c r="Q28" s="48">
        <v>363401.8</v>
      </c>
      <c r="R28" s="63">
        <f>AVERAGE(C28:Q28)</f>
        <v>141214.97666666665</v>
      </c>
      <c r="S28" s="31"/>
      <c r="T28" s="28"/>
    </row>
    <row r="29" spans="1:20" ht="15">
      <c r="A29" s="31" t="s">
        <v>75</v>
      </c>
      <c r="B29" s="19" t="s">
        <v>44</v>
      </c>
      <c r="C29" s="135">
        <f>(C35*6/100)</f>
        <v>10844.52</v>
      </c>
      <c r="D29" s="135">
        <f aca="true" t="shared" si="6" ref="D29:K29">(D35*6/100)</f>
        <v>20587.278599999998</v>
      </c>
      <c r="E29" s="135">
        <f t="shared" si="6"/>
        <v>33711.84</v>
      </c>
      <c r="F29" s="135">
        <f t="shared" si="6"/>
        <v>25129.6794</v>
      </c>
      <c r="G29" s="135">
        <f t="shared" si="6"/>
        <v>31375.2</v>
      </c>
      <c r="H29" s="135">
        <f t="shared" si="6"/>
        <v>45831</v>
      </c>
      <c r="I29" s="135">
        <f t="shared" si="6"/>
        <v>25990.08</v>
      </c>
      <c r="J29" s="135">
        <f t="shared" si="6"/>
        <v>38102.76</v>
      </c>
      <c r="K29" s="135">
        <f t="shared" si="6"/>
        <v>32528.64</v>
      </c>
      <c r="L29" s="135">
        <f>(L35*6/100)</f>
        <v>45739.2</v>
      </c>
      <c r="M29" s="135">
        <f>(M35*6/100)</f>
        <v>41528.04</v>
      </c>
      <c r="N29" s="135">
        <f>(N35*6/100)</f>
        <v>51536.1</v>
      </c>
      <c r="O29" s="135">
        <f>(O35*6/100)</f>
        <v>62604.36</v>
      </c>
      <c r="P29" s="135">
        <f>(P35*6/100)</f>
        <v>55281.6</v>
      </c>
      <c r="Q29" s="135">
        <f>(Q35*6/100)</f>
        <v>58356</v>
      </c>
      <c r="R29" s="136">
        <f>AVERAGE(C29:Q29)</f>
        <v>38609.7532</v>
      </c>
      <c r="S29" s="31"/>
      <c r="T29" s="30"/>
    </row>
    <row r="30" spans="1:20" ht="15">
      <c r="A30" s="32" t="s">
        <v>12</v>
      </c>
      <c r="B30" s="20"/>
      <c r="C30" s="48">
        <f>SUM(C28:C29)</f>
        <v>30183.149999999998</v>
      </c>
      <c r="D30" s="48">
        <f aca="true" t="shared" si="7" ref="D30:Q30">SUM(D28:D29)</f>
        <v>68190.0686</v>
      </c>
      <c r="E30" s="48">
        <f t="shared" si="7"/>
        <v>114915.90999999999</v>
      </c>
      <c r="F30" s="48">
        <f t="shared" si="7"/>
        <v>86387.8294</v>
      </c>
      <c r="G30" s="48">
        <f t="shared" si="7"/>
        <v>140857.59</v>
      </c>
      <c r="H30" s="48">
        <f t="shared" si="7"/>
        <v>135856.21000000002</v>
      </c>
      <c r="I30" s="48">
        <f t="shared" si="7"/>
        <v>102156.87</v>
      </c>
      <c r="J30" s="51">
        <f t="shared" si="7"/>
        <v>148455.13</v>
      </c>
      <c r="K30" s="48">
        <f t="shared" si="7"/>
        <v>114187.56</v>
      </c>
      <c r="L30" s="48">
        <f t="shared" si="7"/>
        <v>184836.88</v>
      </c>
      <c r="M30" s="48">
        <f t="shared" si="7"/>
        <v>203058.28000000003</v>
      </c>
      <c r="N30" s="48">
        <f t="shared" si="7"/>
        <v>292544.23</v>
      </c>
      <c r="O30" s="48">
        <f t="shared" si="7"/>
        <v>326380.92</v>
      </c>
      <c r="P30" s="48">
        <f t="shared" si="7"/>
        <v>327602.51999999996</v>
      </c>
      <c r="Q30" s="48">
        <f t="shared" si="7"/>
        <v>421757.8</v>
      </c>
      <c r="R30" s="64">
        <f>AVERAGE(C30:Q30)</f>
        <v>179824.72986666663</v>
      </c>
      <c r="S30" s="32"/>
      <c r="T30" s="29"/>
    </row>
    <row r="31" spans="1:20" ht="15">
      <c r="A31" s="59" t="s">
        <v>74</v>
      </c>
      <c r="B31" s="44"/>
      <c r="C31" s="47"/>
      <c r="D31" s="47"/>
      <c r="E31" s="47"/>
      <c r="F31" s="47"/>
      <c r="G31" s="47"/>
      <c r="H31" s="47"/>
      <c r="I31" s="47"/>
      <c r="J31" s="95"/>
      <c r="K31" s="47"/>
      <c r="L31" s="47"/>
      <c r="M31" s="47"/>
      <c r="N31" s="47"/>
      <c r="O31" s="47"/>
      <c r="P31" s="47"/>
      <c r="Q31" s="47"/>
      <c r="R31" s="63"/>
      <c r="S31" s="26"/>
      <c r="T31" s="28"/>
    </row>
    <row r="32" spans="1:20" ht="15">
      <c r="A32" s="52" t="s">
        <v>41</v>
      </c>
      <c r="B32" s="52" t="s">
        <v>46</v>
      </c>
      <c r="C32" s="47">
        <v>15.488</v>
      </c>
      <c r="D32" s="47">
        <v>39.04</v>
      </c>
      <c r="E32" s="47">
        <v>69.696</v>
      </c>
      <c r="F32" s="47">
        <v>39.04</v>
      </c>
      <c r="G32" s="47">
        <v>29.04</v>
      </c>
      <c r="H32" s="47">
        <v>65.6</v>
      </c>
      <c r="I32" s="47">
        <v>42.592</v>
      </c>
      <c r="J32" s="95">
        <v>42.944</v>
      </c>
      <c r="K32" s="70">
        <v>51.136</v>
      </c>
      <c r="L32" s="47">
        <v>78.08</v>
      </c>
      <c r="M32" s="47">
        <v>53.216</v>
      </c>
      <c r="N32" s="47">
        <v>60.5</v>
      </c>
      <c r="O32" s="47">
        <v>71.8</v>
      </c>
      <c r="P32" s="47">
        <v>77.44</v>
      </c>
      <c r="Q32" s="47">
        <v>111</v>
      </c>
      <c r="R32" s="63">
        <f>AVERAGE(C32:Q32)</f>
        <v>56.44079999999999</v>
      </c>
      <c r="S32" s="27"/>
      <c r="T32" s="28"/>
    </row>
    <row r="33" spans="1:20" ht="15">
      <c r="A33" s="52" t="s">
        <v>42</v>
      </c>
      <c r="B33" s="52" t="s">
        <v>44</v>
      </c>
      <c r="C33" s="47">
        <f aca="true" t="shared" si="8" ref="C33:O33">C32*4000</f>
        <v>61952</v>
      </c>
      <c r="D33" s="47">
        <f t="shared" si="8"/>
        <v>156160</v>
      </c>
      <c r="E33" s="47">
        <f t="shared" si="8"/>
        <v>278784</v>
      </c>
      <c r="F33" s="47">
        <f>F32*4000</f>
        <v>156160</v>
      </c>
      <c r="G33" s="47">
        <f t="shared" si="8"/>
        <v>116160</v>
      </c>
      <c r="H33" s="47">
        <f t="shared" si="8"/>
        <v>262400</v>
      </c>
      <c r="I33" s="47">
        <f t="shared" si="8"/>
        <v>170368</v>
      </c>
      <c r="J33" s="47">
        <f t="shared" si="8"/>
        <v>171776</v>
      </c>
      <c r="K33" s="47">
        <f t="shared" si="8"/>
        <v>204544</v>
      </c>
      <c r="L33" s="47">
        <f t="shared" si="8"/>
        <v>312320</v>
      </c>
      <c r="M33" s="47">
        <f t="shared" si="8"/>
        <v>212864</v>
      </c>
      <c r="N33" s="47">
        <f t="shared" si="8"/>
        <v>242000</v>
      </c>
      <c r="O33" s="47">
        <f t="shared" si="8"/>
        <v>287200</v>
      </c>
      <c r="P33" s="47">
        <f>D32*4000</f>
        <v>156160</v>
      </c>
      <c r="Q33" s="47">
        <f>Q32*4000</f>
        <v>444000</v>
      </c>
      <c r="R33" s="63">
        <f>AVERAGE(C33:Q33)</f>
        <v>215523.2</v>
      </c>
      <c r="S33" s="27"/>
      <c r="T33" s="28"/>
    </row>
    <row r="34" spans="1:20" ht="15">
      <c r="A34" s="52" t="s">
        <v>39</v>
      </c>
      <c r="B34" s="52" t="s">
        <v>44</v>
      </c>
      <c r="C34" s="47">
        <v>118790</v>
      </c>
      <c r="D34" s="47">
        <v>186961.31</v>
      </c>
      <c r="E34" s="47">
        <v>283080</v>
      </c>
      <c r="F34" s="47">
        <v>262667.99</v>
      </c>
      <c r="G34" s="47">
        <v>406760</v>
      </c>
      <c r="H34" s="47">
        <v>501450</v>
      </c>
      <c r="I34" s="47">
        <v>262800</v>
      </c>
      <c r="J34" s="47">
        <v>463270</v>
      </c>
      <c r="K34" s="47">
        <v>337600</v>
      </c>
      <c r="L34" s="47">
        <v>450000</v>
      </c>
      <c r="M34" s="47">
        <v>479270</v>
      </c>
      <c r="N34" s="47">
        <v>616935</v>
      </c>
      <c r="O34" s="47">
        <v>756206</v>
      </c>
      <c r="P34" s="47">
        <v>765200</v>
      </c>
      <c r="Q34" s="47">
        <v>528600</v>
      </c>
      <c r="R34" s="63">
        <f>AVERAGE(C34:Q34)</f>
        <v>427972.68666666665</v>
      </c>
      <c r="S34" s="27"/>
      <c r="T34" s="28"/>
    </row>
    <row r="35" spans="1:20" ht="15">
      <c r="A35" s="52" t="s">
        <v>40</v>
      </c>
      <c r="B35" s="52" t="s">
        <v>44</v>
      </c>
      <c r="C35" s="47">
        <f aca="true" t="shared" si="9" ref="C35:Q35">SUM(C33:C34)</f>
        <v>180742</v>
      </c>
      <c r="D35" s="47">
        <f t="shared" si="9"/>
        <v>343121.31</v>
      </c>
      <c r="E35" s="47">
        <f t="shared" si="9"/>
        <v>561864</v>
      </c>
      <c r="F35" s="47">
        <f t="shared" si="9"/>
        <v>418827.99</v>
      </c>
      <c r="G35" s="47">
        <f t="shared" si="9"/>
        <v>522920</v>
      </c>
      <c r="H35" s="47">
        <f t="shared" si="9"/>
        <v>763850</v>
      </c>
      <c r="I35" s="47">
        <f t="shared" si="9"/>
        <v>433168</v>
      </c>
      <c r="J35" s="47">
        <f t="shared" si="9"/>
        <v>635046</v>
      </c>
      <c r="K35" s="47">
        <f t="shared" si="9"/>
        <v>542144</v>
      </c>
      <c r="L35" s="47">
        <f t="shared" si="9"/>
        <v>762320</v>
      </c>
      <c r="M35" s="47">
        <f t="shared" si="9"/>
        <v>692134</v>
      </c>
      <c r="N35" s="47">
        <f t="shared" si="9"/>
        <v>858935</v>
      </c>
      <c r="O35" s="47">
        <f t="shared" si="9"/>
        <v>1043406</v>
      </c>
      <c r="P35" s="47">
        <f t="shared" si="9"/>
        <v>921360</v>
      </c>
      <c r="Q35" s="47">
        <f t="shared" si="9"/>
        <v>972600</v>
      </c>
      <c r="R35" s="63">
        <f>AVERAGE(C35:Q35)</f>
        <v>643495.8866666667</v>
      </c>
      <c r="S35" s="27"/>
      <c r="T35" s="28"/>
    </row>
    <row r="36" spans="1:20" ht="15">
      <c r="A36" s="52" t="s">
        <v>65</v>
      </c>
      <c r="B36" s="44"/>
      <c r="C36" s="47">
        <f aca="true" t="shared" si="10" ref="C36:K36">(C8-C21)</f>
        <v>10405.550000000001</v>
      </c>
      <c r="D36" s="47">
        <f t="shared" si="10"/>
        <v>18652.4</v>
      </c>
      <c r="E36" s="47">
        <f t="shared" si="10"/>
        <v>19785.325000000004</v>
      </c>
      <c r="F36" s="47">
        <f t="shared" si="10"/>
        <v>36424.29</v>
      </c>
      <c r="G36" s="47">
        <f t="shared" si="10"/>
        <v>508.06999999999243</v>
      </c>
      <c r="H36" s="47">
        <f t="shared" si="10"/>
        <v>42795.755000000005</v>
      </c>
      <c r="I36" s="47">
        <f t="shared" si="10"/>
        <v>39773.380000000005</v>
      </c>
      <c r="J36" s="47">
        <f t="shared" si="10"/>
        <v>9857.49000000002</v>
      </c>
      <c r="K36" s="47">
        <f t="shared" si="10"/>
        <v>44773.94</v>
      </c>
      <c r="L36" s="47">
        <f aca="true" t="shared" si="11" ref="L36:Q36">(L8-L21)</f>
        <v>46121.92999999999</v>
      </c>
      <c r="M36" s="47">
        <f t="shared" si="11"/>
        <v>50166.04000000001</v>
      </c>
      <c r="N36" s="47">
        <f t="shared" si="11"/>
        <v>98702.97999999998</v>
      </c>
      <c r="O36" s="47">
        <f t="shared" si="11"/>
        <v>81447.92999999996</v>
      </c>
      <c r="P36" s="47">
        <f t="shared" si="11"/>
        <v>109311.44999999992</v>
      </c>
      <c r="Q36" s="47">
        <f t="shared" si="11"/>
        <v>60906.14000000007</v>
      </c>
      <c r="R36" s="63">
        <f>AVERAGE(C36:Q36)</f>
        <v>44642.17799999999</v>
      </c>
      <c r="S36" s="33"/>
      <c r="T36" s="28"/>
    </row>
    <row r="37" spans="1:20" ht="15">
      <c r="A37" s="52" t="s">
        <v>67</v>
      </c>
      <c r="B37" s="44"/>
      <c r="C37" s="47">
        <f aca="true" t="shared" si="12" ref="C37:R37">SUM(C8-C26)</f>
        <v>2670.2400000000016</v>
      </c>
      <c r="D37" s="47">
        <f t="shared" si="12"/>
        <v>-387.84999999999854</v>
      </c>
      <c r="E37" s="47">
        <f t="shared" si="12"/>
        <v>2431.24500000001</v>
      </c>
      <c r="F37" s="47">
        <f t="shared" si="12"/>
        <v>11493.849999999999</v>
      </c>
      <c r="G37" s="47">
        <f t="shared" si="12"/>
        <v>-17604.389999999985</v>
      </c>
      <c r="H37" s="47">
        <f t="shared" si="12"/>
        <v>9227.39</v>
      </c>
      <c r="I37" s="47">
        <f t="shared" si="12"/>
        <v>23778.710000000006</v>
      </c>
      <c r="J37" s="47">
        <f t="shared" si="12"/>
        <v>-5266.110000000015</v>
      </c>
      <c r="K37" s="47">
        <f t="shared" si="12"/>
        <v>29673.940000000002</v>
      </c>
      <c r="L37" s="47">
        <f t="shared" si="12"/>
        <v>26367.850000000006</v>
      </c>
      <c r="M37" s="47">
        <f t="shared" si="12"/>
        <v>28278.969999999972</v>
      </c>
      <c r="N37" s="47">
        <f t="shared" si="12"/>
        <v>41254.31</v>
      </c>
      <c r="O37" s="47">
        <f t="shared" si="12"/>
        <v>34659.03999999998</v>
      </c>
      <c r="P37" s="47">
        <f t="shared" si="12"/>
        <v>70244.77999999997</v>
      </c>
      <c r="Q37" s="47">
        <f t="shared" si="12"/>
        <v>50125.04000000004</v>
      </c>
      <c r="R37" s="63">
        <f t="shared" si="12"/>
        <v>20463.13433333335</v>
      </c>
      <c r="S37" s="24"/>
      <c r="T37" s="28"/>
    </row>
    <row r="38" spans="1:20" s="1" customFormat="1" ht="15">
      <c r="A38" s="52" t="s">
        <v>64</v>
      </c>
      <c r="B38" s="52" t="s">
        <v>44</v>
      </c>
      <c r="C38" s="47">
        <f aca="true" t="shared" si="13" ref="C38:K38">(C8-C30)</f>
        <v>-8174.279999999999</v>
      </c>
      <c r="D38" s="47">
        <f t="shared" si="13"/>
        <v>-20975.128599999996</v>
      </c>
      <c r="E38" s="47">
        <f t="shared" si="13"/>
        <v>-31280.594999999987</v>
      </c>
      <c r="F38" s="47">
        <f t="shared" si="13"/>
        <v>-13635.829400000002</v>
      </c>
      <c r="G38" s="47">
        <f t="shared" si="13"/>
        <v>-48979.59</v>
      </c>
      <c r="H38" s="47">
        <f t="shared" si="13"/>
        <v>-36603.610000000015</v>
      </c>
      <c r="I38" s="47">
        <f t="shared" si="13"/>
        <v>-2211.3699999999953</v>
      </c>
      <c r="J38" s="47">
        <f t="shared" si="13"/>
        <v>-43368.87000000001</v>
      </c>
      <c r="K38" s="47">
        <f t="shared" si="13"/>
        <v>-2854.699999999997</v>
      </c>
      <c r="L38" s="47">
        <f aca="true" t="shared" si="14" ref="L38:Q38">(L8-L30)</f>
        <v>-19371.350000000006</v>
      </c>
      <c r="M38" s="47">
        <f t="shared" si="14"/>
        <v>-13249.070000000036</v>
      </c>
      <c r="N38" s="47">
        <f t="shared" si="14"/>
        <v>-10281.789999999979</v>
      </c>
      <c r="O38" s="47">
        <f t="shared" si="14"/>
        <v>-27945.320000000007</v>
      </c>
      <c r="P38" s="47">
        <f t="shared" si="14"/>
        <v>14963.179999999993</v>
      </c>
      <c r="Q38" s="47">
        <f t="shared" si="14"/>
        <v>-8230.959999999963</v>
      </c>
      <c r="R38" s="63">
        <f>AVERAGE(C38:Q38)</f>
        <v>-18146.618866666668</v>
      </c>
      <c r="S38" s="27"/>
      <c r="T38" s="28"/>
    </row>
    <row r="39" spans="1:20" ht="15">
      <c r="A39" s="52" t="s">
        <v>71</v>
      </c>
      <c r="B39" s="44" t="s">
        <v>52</v>
      </c>
      <c r="C39" s="47">
        <f aca="true" t="shared" si="15" ref="C39:R39">(C36*100/C8)</f>
        <v>47.278892555592364</v>
      </c>
      <c r="D39" s="47">
        <f t="shared" si="15"/>
        <v>39.50529218082243</v>
      </c>
      <c r="E39" s="47">
        <f t="shared" si="15"/>
        <v>23.656663456101054</v>
      </c>
      <c r="F39" s="47">
        <f t="shared" si="15"/>
        <v>50.06637618209809</v>
      </c>
      <c r="G39" s="47">
        <f t="shared" si="15"/>
        <v>0.5529833039465296</v>
      </c>
      <c r="H39" s="47">
        <f t="shared" si="15"/>
        <v>43.118019074563286</v>
      </c>
      <c r="I39" s="47">
        <f t="shared" si="15"/>
        <v>39.79506831223017</v>
      </c>
      <c r="J39" s="47">
        <f t="shared" si="15"/>
        <v>9.380379509176576</v>
      </c>
      <c r="K39" s="47">
        <f t="shared" si="15"/>
        <v>40.2162847518693</v>
      </c>
      <c r="L39" s="47">
        <f t="shared" si="15"/>
        <v>27.874041197583562</v>
      </c>
      <c r="M39" s="47">
        <f t="shared" si="15"/>
        <v>26.42971855791403</v>
      </c>
      <c r="N39" s="47">
        <f t="shared" si="15"/>
        <v>34.9685136995202</v>
      </c>
      <c r="O39" s="47">
        <f t="shared" si="15"/>
        <v>27.29162673622047</v>
      </c>
      <c r="P39" s="47">
        <f t="shared" si="15"/>
        <v>31.90963076571879</v>
      </c>
      <c r="Q39" s="47">
        <f t="shared" si="15"/>
        <v>14.728461156233552</v>
      </c>
      <c r="R39" s="63">
        <f t="shared" si="15"/>
        <v>27.611763722301276</v>
      </c>
      <c r="S39" s="23"/>
      <c r="T39" s="28"/>
    </row>
    <row r="40" spans="1:20" s="1" customFormat="1" ht="15">
      <c r="A40" s="52" t="s">
        <v>68</v>
      </c>
      <c r="B40" s="44" t="s">
        <v>52</v>
      </c>
      <c r="C40" s="47">
        <f aca="true" t="shared" si="16" ref="C40:R40">(C37*100/C8)</f>
        <v>12.132562916678602</v>
      </c>
      <c r="D40" s="47">
        <f t="shared" si="16"/>
        <v>-0.8214560899579636</v>
      </c>
      <c r="E40" s="47">
        <f t="shared" si="16"/>
        <v>2.906959817153806</v>
      </c>
      <c r="F40" s="47">
        <f t="shared" si="16"/>
        <v>15.798672201451502</v>
      </c>
      <c r="G40" s="47">
        <f t="shared" si="16"/>
        <v>-19.16061516358648</v>
      </c>
      <c r="H40" s="47">
        <f t="shared" si="16"/>
        <v>9.296874842573393</v>
      </c>
      <c r="I40" s="47">
        <f t="shared" si="16"/>
        <v>23.791676463672708</v>
      </c>
      <c r="J40" s="47">
        <f t="shared" si="16"/>
        <v>-5.0112260156561055</v>
      </c>
      <c r="K40" s="47">
        <f t="shared" si="16"/>
        <v>26.653352837607873</v>
      </c>
      <c r="L40" s="47">
        <f t="shared" si="16"/>
        <v>15.935554674136664</v>
      </c>
      <c r="M40" s="47">
        <f t="shared" si="16"/>
        <v>14.89862899698069</v>
      </c>
      <c r="N40" s="47">
        <f t="shared" si="16"/>
        <v>14.61558611907415</v>
      </c>
      <c r="O40" s="47">
        <f t="shared" si="16"/>
        <v>11.613574251865389</v>
      </c>
      <c r="P40" s="47">
        <f t="shared" si="16"/>
        <v>20.505491355380876</v>
      </c>
      <c r="Q40" s="47">
        <f t="shared" si="16"/>
        <v>12.12135105909934</v>
      </c>
      <c r="R40" s="63">
        <f t="shared" si="16"/>
        <v>12.656712901187564</v>
      </c>
      <c r="S40" s="24"/>
      <c r="T40" s="22"/>
    </row>
    <row r="41" spans="1:20" s="1" customFormat="1" ht="15">
      <c r="A41" s="52" t="s">
        <v>69</v>
      </c>
      <c r="B41" s="44" t="s">
        <v>52</v>
      </c>
      <c r="C41" s="47">
        <f aca="true" t="shared" si="17" ref="C41:R41">(C37*100/C35)</f>
        <v>1.477376592048335</v>
      </c>
      <c r="D41" s="47">
        <f t="shared" si="17"/>
        <v>-0.11303582397723957</v>
      </c>
      <c r="E41" s="47">
        <f t="shared" si="17"/>
        <v>0.43271058476784596</v>
      </c>
      <c r="F41" s="47">
        <f t="shared" si="17"/>
        <v>2.7442888905299756</v>
      </c>
      <c r="G41" s="47">
        <f t="shared" si="17"/>
        <v>-3.3665551135928986</v>
      </c>
      <c r="H41" s="47">
        <f t="shared" si="17"/>
        <v>1.2080107350919682</v>
      </c>
      <c r="I41" s="47">
        <f t="shared" si="17"/>
        <v>5.489489066597718</v>
      </c>
      <c r="J41" s="47">
        <f t="shared" si="17"/>
        <v>-0.8292485898659333</v>
      </c>
      <c r="K41" s="47">
        <f t="shared" si="17"/>
        <v>5.473442480226655</v>
      </c>
      <c r="L41" s="47">
        <f t="shared" si="17"/>
        <v>3.4588952146080394</v>
      </c>
      <c r="M41" s="47">
        <f t="shared" si="17"/>
        <v>4.085765184198432</v>
      </c>
      <c r="N41" s="47">
        <f t="shared" si="17"/>
        <v>4.802960643122006</v>
      </c>
      <c r="O41" s="47">
        <f t="shared" si="17"/>
        <v>3.321721362537687</v>
      </c>
      <c r="P41" s="47">
        <f t="shared" si="17"/>
        <v>7.624031865937307</v>
      </c>
      <c r="Q41" s="47">
        <f t="shared" si="17"/>
        <v>5.153715813283985</v>
      </c>
      <c r="R41" s="63">
        <f t="shared" si="17"/>
        <v>3.179994582301554</v>
      </c>
      <c r="S41" s="24"/>
      <c r="T41" s="22"/>
    </row>
    <row r="42" spans="1:20" s="1" customFormat="1" ht="15">
      <c r="A42" s="52" t="s">
        <v>78</v>
      </c>
      <c r="B42" s="44" t="s">
        <v>52</v>
      </c>
      <c r="C42" s="53">
        <f aca="true" t="shared" si="18" ref="C42:R42">(C37*100/C34)</f>
        <v>2.247865981985017</v>
      </c>
      <c r="D42" s="53">
        <f t="shared" si="18"/>
        <v>-0.2074493380475343</v>
      </c>
      <c r="E42" s="53">
        <f t="shared" si="18"/>
        <v>0.8588543874523138</v>
      </c>
      <c r="F42" s="53">
        <f t="shared" si="18"/>
        <v>4.375809172636528</v>
      </c>
      <c r="G42" s="53">
        <f t="shared" si="18"/>
        <v>-4.327955059494538</v>
      </c>
      <c r="H42" s="53">
        <f t="shared" si="18"/>
        <v>1.8401415893907669</v>
      </c>
      <c r="I42" s="53">
        <f t="shared" si="18"/>
        <v>9.048215372907155</v>
      </c>
      <c r="J42" s="53">
        <f t="shared" si="18"/>
        <v>-1.1367258833941363</v>
      </c>
      <c r="K42" s="53">
        <f t="shared" si="18"/>
        <v>8.789674170616113</v>
      </c>
      <c r="L42" s="53">
        <f t="shared" si="18"/>
        <v>5.859522222222223</v>
      </c>
      <c r="M42" s="53">
        <f t="shared" si="18"/>
        <v>5.900425647338655</v>
      </c>
      <c r="N42" s="53">
        <f t="shared" si="18"/>
        <v>6.686978368871923</v>
      </c>
      <c r="O42" s="53">
        <f t="shared" si="18"/>
        <v>4.583280217295285</v>
      </c>
      <c r="P42" s="53">
        <f t="shared" si="18"/>
        <v>9.179924202822788</v>
      </c>
      <c r="Q42" s="53">
        <f t="shared" si="18"/>
        <v>9.482603102535005</v>
      </c>
      <c r="R42" s="65">
        <f t="shared" si="18"/>
        <v>4.7814112841437915</v>
      </c>
      <c r="S42" s="24"/>
      <c r="T42" s="22"/>
    </row>
    <row r="43" spans="1:20" s="1" customFormat="1" ht="15">
      <c r="A43" s="67" t="s">
        <v>79</v>
      </c>
      <c r="B43" s="44" t="s">
        <v>52</v>
      </c>
      <c r="C43" s="66">
        <f>(C38*100/C35)</f>
        <v>-4.522623407951666</v>
      </c>
      <c r="D43" s="66">
        <f aca="true" t="shared" si="19" ref="D43:R43">(D38*100/D35)</f>
        <v>-6.113035823977238</v>
      </c>
      <c r="E43" s="66">
        <f t="shared" si="19"/>
        <v>-5.567289415232153</v>
      </c>
      <c r="F43" s="66">
        <f t="shared" si="19"/>
        <v>-3.2557111094700244</v>
      </c>
      <c r="G43" s="66">
        <f t="shared" si="19"/>
        <v>-9.366555113592902</v>
      </c>
      <c r="H43" s="66">
        <f t="shared" si="19"/>
        <v>-4.791989264908033</v>
      </c>
      <c r="I43" s="66">
        <f t="shared" si="19"/>
        <v>-0.5105109334022816</v>
      </c>
      <c r="J43" s="66">
        <f t="shared" si="19"/>
        <v>-6.829248589865933</v>
      </c>
      <c r="K43" s="66">
        <f t="shared" si="19"/>
        <v>-0.5265575197733439</v>
      </c>
      <c r="L43" s="66">
        <f t="shared" si="19"/>
        <v>-2.541104785391962</v>
      </c>
      <c r="M43" s="66">
        <f t="shared" si="19"/>
        <v>-1.9142348158015698</v>
      </c>
      <c r="N43" s="66">
        <f t="shared" si="19"/>
        <v>-1.1970393568779918</v>
      </c>
      <c r="O43" s="66">
        <f t="shared" si="19"/>
        <v>-2.678278637462312</v>
      </c>
      <c r="P43" s="66">
        <f t="shared" si="19"/>
        <v>1.6240318659373094</v>
      </c>
      <c r="Q43" s="66">
        <f t="shared" si="19"/>
        <v>-0.8462841867160151</v>
      </c>
      <c r="R43" s="140">
        <f t="shared" si="19"/>
        <v>-2.820005417698448</v>
      </c>
      <c r="S43" s="27"/>
      <c r="T43" s="22"/>
    </row>
    <row r="44" spans="1:20" ht="15">
      <c r="A44" s="59" t="s">
        <v>62</v>
      </c>
      <c r="B44" s="44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63"/>
      <c r="S44" s="41"/>
      <c r="T44" s="28"/>
    </row>
    <row r="45" spans="1:20" ht="15">
      <c r="A45" s="52" t="s">
        <v>47</v>
      </c>
      <c r="B45" s="52" t="s">
        <v>51</v>
      </c>
      <c r="C45" s="28">
        <v>14</v>
      </c>
      <c r="D45" s="28">
        <v>26</v>
      </c>
      <c r="E45" s="28">
        <v>32</v>
      </c>
      <c r="F45" s="47">
        <v>39</v>
      </c>
      <c r="G45" s="28">
        <v>63</v>
      </c>
      <c r="H45" s="47">
        <v>49</v>
      </c>
      <c r="I45" s="28">
        <v>47</v>
      </c>
      <c r="J45" s="137">
        <v>52</v>
      </c>
      <c r="K45" s="47">
        <v>48</v>
      </c>
      <c r="L45" s="28">
        <v>95</v>
      </c>
      <c r="M45" s="28">
        <v>77</v>
      </c>
      <c r="N45" s="47">
        <v>105</v>
      </c>
      <c r="O45" s="28">
        <v>97</v>
      </c>
      <c r="P45" s="28">
        <v>108</v>
      </c>
      <c r="Q45" s="28">
        <v>106</v>
      </c>
      <c r="R45" s="63">
        <f aca="true" t="shared" si="20" ref="R45:R52">AVERAGE(C45:Q45)</f>
        <v>63.86666666666667</v>
      </c>
      <c r="S45" s="25"/>
      <c r="T45" s="28"/>
    </row>
    <row r="46" spans="1:20" ht="15">
      <c r="A46" s="52" t="s">
        <v>48</v>
      </c>
      <c r="B46" s="52" t="s">
        <v>51</v>
      </c>
      <c r="C46" s="28">
        <v>10</v>
      </c>
      <c r="D46" s="28">
        <v>20</v>
      </c>
      <c r="E46" s="28">
        <v>23</v>
      </c>
      <c r="F46" s="47">
        <v>31</v>
      </c>
      <c r="G46" s="28">
        <v>42</v>
      </c>
      <c r="H46" s="47">
        <v>37</v>
      </c>
      <c r="I46" s="28">
        <v>38</v>
      </c>
      <c r="J46" s="137">
        <v>40</v>
      </c>
      <c r="K46" s="47">
        <v>38</v>
      </c>
      <c r="L46" s="28">
        <v>72</v>
      </c>
      <c r="M46" s="28">
        <v>60</v>
      </c>
      <c r="N46" s="47">
        <v>80</v>
      </c>
      <c r="O46" s="28">
        <v>73</v>
      </c>
      <c r="P46" s="28">
        <v>85</v>
      </c>
      <c r="Q46" s="28">
        <v>87</v>
      </c>
      <c r="R46" s="63">
        <f t="shared" si="20"/>
        <v>49.06666666666667</v>
      </c>
      <c r="S46" s="25"/>
      <c r="T46" s="28"/>
    </row>
    <row r="47" spans="1:20" ht="15">
      <c r="A47" s="52" t="s">
        <v>49</v>
      </c>
      <c r="B47" s="60" t="s">
        <v>52</v>
      </c>
      <c r="C47" s="28">
        <v>71</v>
      </c>
      <c r="D47" s="28">
        <v>76</v>
      </c>
      <c r="E47" s="28">
        <v>71</v>
      </c>
      <c r="F47" s="47">
        <v>79</v>
      </c>
      <c r="G47" s="28">
        <v>66</v>
      </c>
      <c r="H47" s="47">
        <v>75</v>
      </c>
      <c r="I47" s="28">
        <v>80</v>
      </c>
      <c r="J47" s="137">
        <v>76</v>
      </c>
      <c r="K47" s="47">
        <v>79</v>
      </c>
      <c r="L47" s="28">
        <v>75</v>
      </c>
      <c r="M47" s="28">
        <v>77</v>
      </c>
      <c r="N47" s="47">
        <v>76</v>
      </c>
      <c r="O47" s="28">
        <v>75</v>
      </c>
      <c r="P47" s="28">
        <v>81</v>
      </c>
      <c r="Q47" s="28">
        <v>82</v>
      </c>
      <c r="R47" s="63">
        <f t="shared" si="20"/>
        <v>75.93333333333334</v>
      </c>
      <c r="S47" s="25"/>
      <c r="T47" s="28"/>
    </row>
    <row r="48" spans="1:21" ht="15">
      <c r="A48" s="52" t="s">
        <v>50</v>
      </c>
      <c r="B48" s="61" t="s">
        <v>45</v>
      </c>
      <c r="C48" s="28">
        <f>(C5*365)</f>
        <v>30316.469696969692</v>
      </c>
      <c r="D48" s="28">
        <f aca="true" t="shared" si="21" ref="D48:R48">(D5*365)</f>
        <v>68595.14285714287</v>
      </c>
      <c r="E48" s="28">
        <f t="shared" si="21"/>
        <v>113764.73571428574</v>
      </c>
      <c r="F48" s="47">
        <f t="shared" si="21"/>
        <v>96541.53846153845</v>
      </c>
      <c r="G48" s="28">
        <f t="shared" si="21"/>
        <v>129668.6567164179</v>
      </c>
      <c r="H48" s="47">
        <f t="shared" si="21"/>
        <v>133212.83582089553</v>
      </c>
      <c r="I48" s="28">
        <f t="shared" si="21"/>
        <v>131350.7142857143</v>
      </c>
      <c r="J48" s="28">
        <f t="shared" si="21"/>
        <v>135837.51428571428</v>
      </c>
      <c r="K48" s="47">
        <f t="shared" si="21"/>
        <v>137962.30555555553</v>
      </c>
      <c r="L48" s="28">
        <f t="shared" si="21"/>
        <v>220665.04285714286</v>
      </c>
      <c r="M48" s="28">
        <f t="shared" si="21"/>
        <v>246210.15492957746</v>
      </c>
      <c r="N48" s="47">
        <f t="shared" si="21"/>
        <v>355952.3835616439</v>
      </c>
      <c r="O48" s="28">
        <f t="shared" si="21"/>
        <v>399205.0704225352</v>
      </c>
      <c r="P48" s="28">
        <f t="shared" si="21"/>
        <v>453282.09859154926</v>
      </c>
      <c r="Q48" s="28">
        <f t="shared" si="21"/>
        <v>544404.0000000001</v>
      </c>
      <c r="R48" s="63">
        <f t="shared" si="21"/>
        <v>213131.24425044557</v>
      </c>
      <c r="S48" s="28"/>
      <c r="T48" s="42"/>
      <c r="U48" s="2"/>
    </row>
    <row r="49" spans="1:20" ht="15">
      <c r="A49" s="52" t="s">
        <v>57</v>
      </c>
      <c r="B49" s="52" t="s">
        <v>53</v>
      </c>
      <c r="C49" s="21">
        <v>305</v>
      </c>
      <c r="D49" s="21">
        <v>305</v>
      </c>
      <c r="E49" s="21">
        <v>305</v>
      </c>
      <c r="F49" s="69">
        <v>305</v>
      </c>
      <c r="G49" s="21">
        <v>305</v>
      </c>
      <c r="H49" s="69">
        <v>305</v>
      </c>
      <c r="I49" s="21">
        <v>305</v>
      </c>
      <c r="J49" s="138">
        <v>305</v>
      </c>
      <c r="K49" s="69">
        <v>305</v>
      </c>
      <c r="L49" s="21">
        <v>305</v>
      </c>
      <c r="M49" s="21">
        <v>305</v>
      </c>
      <c r="N49" s="69">
        <v>305</v>
      </c>
      <c r="O49" s="21">
        <v>305</v>
      </c>
      <c r="P49" s="21">
        <v>305</v>
      </c>
      <c r="Q49" s="21">
        <v>305</v>
      </c>
      <c r="R49" s="141">
        <f t="shared" si="20"/>
        <v>305</v>
      </c>
      <c r="S49" s="25"/>
      <c r="T49" s="21"/>
    </row>
    <row r="50" spans="1:20" ht="15">
      <c r="A50" s="52" t="s">
        <v>58</v>
      </c>
      <c r="B50" s="52" t="s">
        <v>45</v>
      </c>
      <c r="C50" s="79">
        <v>83.06</v>
      </c>
      <c r="D50" s="79">
        <v>187.93</v>
      </c>
      <c r="E50" s="79">
        <v>311.68</v>
      </c>
      <c r="F50" s="80">
        <v>264.5</v>
      </c>
      <c r="G50" s="79">
        <v>355.26</v>
      </c>
      <c r="H50" s="80">
        <v>364.97</v>
      </c>
      <c r="I50" s="79">
        <v>359.86</v>
      </c>
      <c r="J50" s="79">
        <v>372.16</v>
      </c>
      <c r="K50" s="80">
        <v>377.98</v>
      </c>
      <c r="L50" s="79">
        <v>604.56</v>
      </c>
      <c r="M50" s="79">
        <v>674.55</v>
      </c>
      <c r="N50" s="80">
        <v>975.21</v>
      </c>
      <c r="O50" s="79">
        <v>1093.51</v>
      </c>
      <c r="P50" s="79">
        <v>1241.87</v>
      </c>
      <c r="Q50" s="79">
        <v>1491.52</v>
      </c>
      <c r="R50" s="63">
        <f>AVERAGE(C50:Q50)</f>
        <v>583.908</v>
      </c>
      <c r="S50" s="25"/>
      <c r="T50" s="28"/>
    </row>
    <row r="51" spans="1:20" ht="15">
      <c r="A51" s="52" t="s">
        <v>54</v>
      </c>
      <c r="B51" s="52" t="s">
        <v>72</v>
      </c>
      <c r="C51" s="28">
        <f>C50/C46</f>
        <v>8.306000000000001</v>
      </c>
      <c r="D51" s="28">
        <f aca="true" t="shared" si="22" ref="D51:K51">D50/D46</f>
        <v>9.3965</v>
      </c>
      <c r="E51" s="28">
        <f t="shared" si="22"/>
        <v>13.551304347826088</v>
      </c>
      <c r="F51" s="47">
        <f t="shared" si="22"/>
        <v>8.53225806451613</v>
      </c>
      <c r="G51" s="28">
        <f t="shared" si="22"/>
        <v>8.458571428571428</v>
      </c>
      <c r="H51" s="47">
        <f t="shared" si="22"/>
        <v>9.864054054054055</v>
      </c>
      <c r="I51" s="28">
        <f t="shared" si="22"/>
        <v>9.47</v>
      </c>
      <c r="J51" s="137">
        <v>9.2</v>
      </c>
      <c r="K51" s="47">
        <f t="shared" si="22"/>
        <v>9.946842105263158</v>
      </c>
      <c r="L51" s="28">
        <v>8.38</v>
      </c>
      <c r="M51" s="28">
        <f>M50/M46</f>
        <v>11.2425</v>
      </c>
      <c r="N51" s="47">
        <f>N50/N46</f>
        <v>12.190125</v>
      </c>
      <c r="O51" s="28">
        <f>O50/O46</f>
        <v>14.97958904109589</v>
      </c>
      <c r="P51" s="28">
        <f>P50/P46</f>
        <v>14.610235294117645</v>
      </c>
      <c r="Q51" s="28">
        <f>Q50/Q46</f>
        <v>17.14390804597701</v>
      </c>
      <c r="R51" s="63">
        <f>AVERAGE(C51:Q51)</f>
        <v>11.018125825428093</v>
      </c>
      <c r="S51" s="25"/>
      <c r="T51" s="28"/>
    </row>
    <row r="52" spans="1:20" ht="15">
      <c r="A52" s="52" t="s">
        <v>59</v>
      </c>
      <c r="B52" s="52" t="s">
        <v>55</v>
      </c>
      <c r="C52" s="22">
        <v>15.488</v>
      </c>
      <c r="D52" s="22">
        <v>39.04</v>
      </c>
      <c r="E52" s="22">
        <v>69.696</v>
      </c>
      <c r="F52" s="47">
        <v>39.04</v>
      </c>
      <c r="G52" s="68">
        <v>29.04</v>
      </c>
      <c r="H52" s="47">
        <v>65.6</v>
      </c>
      <c r="I52" s="28">
        <v>42.592</v>
      </c>
      <c r="J52" s="139">
        <v>42.944</v>
      </c>
      <c r="K52" s="70">
        <v>51.136</v>
      </c>
      <c r="L52" s="28">
        <v>78.08</v>
      </c>
      <c r="M52" s="28">
        <v>53.216</v>
      </c>
      <c r="N52" s="47">
        <v>60.5</v>
      </c>
      <c r="O52" s="28">
        <v>71.8</v>
      </c>
      <c r="P52" s="28">
        <v>77.44</v>
      </c>
      <c r="Q52" s="28">
        <v>111</v>
      </c>
      <c r="R52" s="63">
        <f t="shared" si="20"/>
        <v>56.44079999999999</v>
      </c>
      <c r="S52" s="25"/>
      <c r="T52" s="28"/>
    </row>
    <row r="53" spans="1:20" ht="15">
      <c r="A53" s="52" t="s">
        <v>60</v>
      </c>
      <c r="B53" s="52" t="s">
        <v>51</v>
      </c>
      <c r="C53" s="28">
        <f>(C52/C45)</f>
        <v>1.1062857142857143</v>
      </c>
      <c r="D53" s="28">
        <f>(D52/D45)</f>
        <v>1.5015384615384615</v>
      </c>
      <c r="E53" s="28">
        <f aca="true" t="shared" si="23" ref="E53:Q53">(E52/E45)</f>
        <v>2.178</v>
      </c>
      <c r="F53" s="28">
        <f t="shared" si="23"/>
        <v>1.001025641025641</v>
      </c>
      <c r="G53" s="28">
        <f t="shared" si="23"/>
        <v>0.46095238095238095</v>
      </c>
      <c r="H53" s="28">
        <f t="shared" si="23"/>
        <v>1.3387755102040815</v>
      </c>
      <c r="I53" s="28">
        <f t="shared" si="23"/>
        <v>0.9062127659574468</v>
      </c>
      <c r="J53" s="28">
        <f t="shared" si="23"/>
        <v>0.8258461538461539</v>
      </c>
      <c r="K53" s="28">
        <f t="shared" si="23"/>
        <v>1.0653333333333335</v>
      </c>
      <c r="L53" s="28">
        <f t="shared" si="23"/>
        <v>0.8218947368421052</v>
      </c>
      <c r="M53" s="28">
        <f t="shared" si="23"/>
        <v>0.6911168831168831</v>
      </c>
      <c r="N53" s="28">
        <f t="shared" si="23"/>
        <v>0.5761904761904761</v>
      </c>
      <c r="O53" s="28">
        <f t="shared" si="23"/>
        <v>0.7402061855670102</v>
      </c>
      <c r="P53" s="28">
        <f t="shared" si="23"/>
        <v>0.717037037037037</v>
      </c>
      <c r="Q53" s="28">
        <f t="shared" si="23"/>
        <v>1.0471698113207548</v>
      </c>
      <c r="R53" s="63">
        <f>AVERAGE(C53:Q53)</f>
        <v>0.9985056727478321</v>
      </c>
      <c r="S53" s="25"/>
      <c r="T53" s="28"/>
    </row>
    <row r="54" spans="1:20" ht="15">
      <c r="A54" s="52" t="s">
        <v>61</v>
      </c>
      <c r="B54" s="52" t="s">
        <v>56</v>
      </c>
      <c r="C54" s="28">
        <f aca="true" t="shared" si="24" ref="C54:K54">(C48/C52)</f>
        <v>1957.416690145254</v>
      </c>
      <c r="D54" s="28">
        <f t="shared" si="24"/>
        <v>1757.047716627635</v>
      </c>
      <c r="E54" s="28">
        <f t="shared" si="24"/>
        <v>1632.2993531090126</v>
      </c>
      <c r="F54" s="47">
        <f t="shared" si="24"/>
        <v>2472.8877679697353</v>
      </c>
      <c r="G54" s="28">
        <f t="shared" si="24"/>
        <v>4465.174129353233</v>
      </c>
      <c r="H54" s="47">
        <f t="shared" si="24"/>
        <v>2030.6834728795052</v>
      </c>
      <c r="I54" s="28">
        <f t="shared" si="24"/>
        <v>3083.929242245358</v>
      </c>
      <c r="J54" s="28">
        <f t="shared" si="24"/>
        <v>3163.131387055567</v>
      </c>
      <c r="K54" s="47">
        <f t="shared" si="24"/>
        <v>2697.9487162772903</v>
      </c>
      <c r="L54" s="28">
        <f>(L48/L52)</f>
        <v>2826.140405444965</v>
      </c>
      <c r="M54" s="28">
        <f>(M48/M52)</f>
        <v>4626.618966656221</v>
      </c>
      <c r="N54" s="47">
        <v>5907</v>
      </c>
      <c r="O54" s="28">
        <f>(O48/O52)</f>
        <v>5559.959198085448</v>
      </c>
      <c r="P54" s="28">
        <v>5850</v>
      </c>
      <c r="Q54" s="28">
        <f>(Q48/Q52)</f>
        <v>4904.540540540542</v>
      </c>
      <c r="R54" s="63">
        <f>AVERAGE(C54:Q54)</f>
        <v>3528.9851724259843</v>
      </c>
      <c r="S54" s="28"/>
      <c r="T54" s="28"/>
    </row>
    <row r="55" spans="3:18" ht="15"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47"/>
    </row>
  </sheetData>
  <sheetProtection/>
  <printOptions/>
  <pageMargins left="0.511811024" right="0.511811024" top="0.787401575" bottom="0.787401575" header="0.31496062" footer="0.31496062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inf</cp:lastModifiedBy>
  <cp:lastPrinted>2011-08-01T11:49:56Z</cp:lastPrinted>
  <dcterms:created xsi:type="dcterms:W3CDTF">2011-06-24T20:13:02Z</dcterms:created>
  <dcterms:modified xsi:type="dcterms:W3CDTF">2014-08-11T17:52:53Z</dcterms:modified>
  <cp:category/>
  <cp:version/>
  <cp:contentType/>
  <cp:contentStatus/>
</cp:coreProperties>
</file>